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https://trevecca-my.sharepoint.com/personal/jbivens_trevecca_edu/Documents/Desktop/All Desktop Files/AIMS Annual Report/"/>
    </mc:Choice>
  </mc:AlternateContent>
  <xr:revisionPtr revIDLastSave="0" documentId="8_{7943F4A4-531F-43CE-BF1C-36D4BC386BD1}" xr6:coauthVersionLast="47" xr6:coauthVersionMax="47" xr10:uidLastSave="{00000000-0000-0000-0000-000000000000}"/>
  <bookViews>
    <workbookView xWindow="-110" yWindow="-110" windowWidth="19420" windowHeight="10420" firstSheet="2" activeTab="2" xr2:uid="{00000000-000D-0000-FFFF-FFFF00000000}"/>
  </bookViews>
  <sheets>
    <sheet name="NEW Placement" sheetId="9" r:id="rId1"/>
    <sheet name="5-Yr Job Placement (2020)" sheetId="7" r:id="rId2"/>
    <sheet name="5-Yr Job Placement (2021)" sheetId="11" r:id="rId3"/>
    <sheet name="5-Yr Job Placement" sheetId="1" r:id="rId4"/>
    <sheet name="Archive" sheetId="4" r:id="rId5"/>
    <sheet name="2020 5YrKnowRate" sheetId="5" r:id="rId6"/>
    <sheet name="NEW 5Yr KnowRate" sheetId="10" r:id="rId7"/>
    <sheet name="CredCode (2) - New" sheetId="6" r:id="rId8"/>
  </sheets>
  <externalReferences>
    <externalReference r:id="rId9"/>
  </externalReferences>
  <definedNames>
    <definedName name="_xlnm.Print_Area" localSheetId="3">'5-Yr Job Placement'!$T$4:$AH$46</definedName>
    <definedName name="_xlnm.Print_Area" localSheetId="1">'5-Yr Job Placement (2020)'!$O$4:$AC$46</definedName>
    <definedName name="_xlnm.Print_Area" localSheetId="2">'5-Yr Job Placement (2021)'!$U$7:$AI$49</definedName>
    <definedName name="_xlnm.Print_Area" localSheetId="4">Archive!$AI$4:$BB$46</definedName>
    <definedName name="_xlnm.Print_Titles" localSheetId="3">'5-Yr Job Placement'!$A:$D,'5-Yr Job Placement'!$1:$7</definedName>
    <definedName name="_xlnm.Print_Titles" localSheetId="1">'5-Yr Job Placement (2020)'!$A:$D,'5-Yr Job Placement (2020)'!$1:$7</definedName>
    <definedName name="_xlnm.Print_Titles" localSheetId="2">'5-Yr Job Placement (2021)'!$B:$E,'5-Yr Job Placement (2021)'!$1:$10</definedName>
    <definedName name="_xlnm.Print_Titles" localSheetId="4">Archive!$A:$D,Archive!$1:$7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H43" i="11" l="1"/>
  <c r="AE43" i="11"/>
  <c r="AC43" i="11"/>
  <c r="Z43" i="11"/>
  <c r="V43" i="11"/>
  <c r="S43" i="11"/>
  <c r="Q43" i="11"/>
  <c r="P43" i="11"/>
  <c r="N43" i="11"/>
  <c r="L43" i="11"/>
  <c r="K43" i="11"/>
  <c r="I43" i="11"/>
  <c r="G43" i="11"/>
  <c r="F43" i="11"/>
  <c r="E43" i="11"/>
  <c r="AF42" i="11"/>
  <c r="AA42" i="11"/>
  <c r="Y42" i="11"/>
  <c r="W42" i="11"/>
  <c r="R42" i="11"/>
  <c r="O42" i="11"/>
  <c r="M42" i="11"/>
  <c r="J42" i="11"/>
  <c r="H42" i="11"/>
  <c r="AF41" i="11"/>
  <c r="AA41" i="11"/>
  <c r="Y41" i="11"/>
  <c r="W41" i="11"/>
  <c r="T41" i="11"/>
  <c r="R41" i="11"/>
  <c r="O41" i="11"/>
  <c r="M41" i="11"/>
  <c r="H41" i="11"/>
  <c r="AA40" i="11"/>
  <c r="Y40" i="11"/>
  <c r="W40" i="11"/>
  <c r="T40" i="11"/>
  <c r="R40" i="11"/>
  <c r="O40" i="11"/>
  <c r="M40" i="11"/>
  <c r="J40" i="11"/>
  <c r="H40" i="11"/>
  <c r="AF39" i="11"/>
  <c r="AA39" i="11"/>
  <c r="Y39" i="11"/>
  <c r="W39" i="11"/>
  <c r="T39" i="11"/>
  <c r="R39" i="11"/>
  <c r="O39" i="11"/>
  <c r="M39" i="11"/>
  <c r="J39" i="11"/>
  <c r="H39" i="11"/>
  <c r="J38" i="11"/>
  <c r="H38" i="11"/>
  <c r="AF37" i="11"/>
  <c r="AA37" i="11"/>
  <c r="X37" i="11"/>
  <c r="W37" i="11"/>
  <c r="T37" i="11"/>
  <c r="R37" i="11"/>
  <c r="O37" i="11"/>
  <c r="M37" i="11"/>
  <c r="J37" i="11"/>
  <c r="H37" i="11"/>
  <c r="AF36" i="11"/>
  <c r="AA36" i="11"/>
  <c r="Y36" i="11"/>
  <c r="U36" i="11"/>
  <c r="T36" i="11"/>
  <c r="R36" i="11"/>
  <c r="O36" i="11"/>
  <c r="M36" i="11"/>
  <c r="J36" i="11"/>
  <c r="H36" i="11"/>
  <c r="AF35" i="11"/>
  <c r="AA35" i="11"/>
  <c r="Y35" i="11"/>
  <c r="W35" i="11"/>
  <c r="T35" i="11"/>
  <c r="R35" i="11"/>
  <c r="M35" i="11"/>
  <c r="J35" i="11"/>
  <c r="H35" i="11"/>
  <c r="AF34" i="11"/>
  <c r="AA34" i="11"/>
  <c r="Y34" i="11"/>
  <c r="W34" i="11"/>
  <c r="T34" i="11"/>
  <c r="R34" i="11"/>
  <c r="O34" i="11"/>
  <c r="M34" i="11"/>
  <c r="J34" i="11"/>
  <c r="H34" i="11"/>
  <c r="AH29" i="11"/>
  <c r="AE29" i="11"/>
  <c r="AC29" i="11"/>
  <c r="Z29" i="11"/>
  <c r="V29" i="11"/>
  <c r="U29" i="11"/>
  <c r="S29" i="11"/>
  <c r="Q29" i="11"/>
  <c r="P29" i="11"/>
  <c r="N29" i="11"/>
  <c r="L29" i="11"/>
  <c r="K29" i="11"/>
  <c r="I29" i="11"/>
  <c r="G29" i="11"/>
  <c r="F29" i="11"/>
  <c r="E29" i="11"/>
  <c r="AF28" i="11"/>
  <c r="AA28" i="11"/>
  <c r="X28" i="11"/>
  <c r="W28" i="11"/>
  <c r="T28" i="11"/>
  <c r="R28" i="11"/>
  <c r="O28" i="11"/>
  <c r="M28" i="11"/>
  <c r="J28" i="11"/>
  <c r="H28" i="11"/>
  <c r="W27" i="11"/>
  <c r="R27" i="11"/>
  <c r="O27" i="11"/>
  <c r="M27" i="11"/>
  <c r="J27" i="11"/>
  <c r="H27" i="11"/>
  <c r="D27" i="11"/>
  <c r="C27" i="11"/>
  <c r="AF26" i="11"/>
  <c r="AB26" i="11"/>
  <c r="Y26" i="11"/>
  <c r="W26" i="11"/>
  <c r="AF25" i="11"/>
  <c r="AA25" i="11"/>
  <c r="Y25" i="11"/>
  <c r="W25" i="11"/>
  <c r="R25" i="11"/>
  <c r="O25" i="11"/>
  <c r="M25" i="11"/>
  <c r="H25" i="11"/>
  <c r="AG24" i="11"/>
  <c r="AA24" i="11"/>
  <c r="W24" i="11"/>
  <c r="T24" i="11"/>
  <c r="R24" i="11"/>
  <c r="O24" i="11"/>
  <c r="M24" i="11"/>
  <c r="H24" i="11"/>
  <c r="AH23" i="11"/>
  <c r="AC23" i="11"/>
  <c r="S23" i="11"/>
  <c r="Q23" i="11"/>
  <c r="P23" i="11"/>
  <c r="P31" i="11" s="1"/>
  <c r="P45" i="11" s="1"/>
  <c r="N23" i="11"/>
  <c r="L23" i="11"/>
  <c r="K23" i="11"/>
  <c r="K31" i="11" s="1"/>
  <c r="K45" i="11" s="1"/>
  <c r="I23" i="11"/>
  <c r="F23" i="11"/>
  <c r="E23" i="11"/>
  <c r="E31" i="11" s="1"/>
  <c r="E45" i="11" s="1"/>
  <c r="AF22" i="11"/>
  <c r="AB22" i="11"/>
  <c r="Y22" i="11"/>
  <c r="W22" i="11"/>
  <c r="T22" i="11"/>
  <c r="R22" i="11"/>
  <c r="M22" i="11"/>
  <c r="G22" i="11"/>
  <c r="AF21" i="11"/>
  <c r="AB21" i="11"/>
  <c r="Y21" i="11"/>
  <c r="W21" i="11"/>
  <c r="T21" i="11"/>
  <c r="R21" i="11"/>
  <c r="O21" i="11"/>
  <c r="M21" i="11"/>
  <c r="J21" i="11"/>
  <c r="H21" i="11"/>
  <c r="AF20" i="11"/>
  <c r="AA20" i="11"/>
  <c r="Y20" i="11"/>
  <c r="W20" i="11"/>
  <c r="T20" i="11"/>
  <c r="R20" i="11"/>
  <c r="O20" i="11"/>
  <c r="M20" i="11"/>
  <c r="J20" i="11"/>
  <c r="H20" i="11"/>
  <c r="AF19" i="11"/>
  <c r="AE19" i="11"/>
  <c r="AE23" i="11" s="1"/>
  <c r="AE31" i="11" s="1"/>
  <c r="AE45" i="11" s="1"/>
  <c r="AA19" i="11"/>
  <c r="Z19" i="11"/>
  <c r="Z23" i="11" s="1"/>
  <c r="Z31" i="11" s="1"/>
  <c r="Z45" i="11" s="1"/>
  <c r="V19" i="11"/>
  <c r="U19" i="11"/>
  <c r="U23" i="11" s="1"/>
  <c r="U31" i="11" s="1"/>
  <c r="T19" i="11"/>
  <c r="R19" i="11"/>
  <c r="O19" i="11"/>
  <c r="M19" i="11"/>
  <c r="G19" i="11"/>
  <c r="AF18" i="11"/>
  <c r="AA18" i="11"/>
  <c r="Y18" i="11"/>
  <c r="W18" i="11"/>
  <c r="T18" i="11"/>
  <c r="R18" i="11"/>
  <c r="O18" i="11"/>
  <c r="M18" i="11"/>
  <c r="J18" i="11"/>
  <c r="H18" i="11"/>
  <c r="AG17" i="11"/>
  <c r="Y17" i="11"/>
  <c r="W17" i="11"/>
  <c r="R17" i="11"/>
  <c r="M17" i="11"/>
  <c r="H17" i="11"/>
  <c r="D17" i="11"/>
  <c r="C17" i="11"/>
  <c r="AF16" i="11"/>
  <c r="AA16" i="11"/>
  <c r="Y16" i="11"/>
  <c r="W16" i="11"/>
  <c r="T16" i="11"/>
  <c r="R16" i="11"/>
  <c r="M16" i="11"/>
  <c r="J16" i="11"/>
  <c r="H16" i="11"/>
  <c r="AF15" i="11"/>
  <c r="AA15" i="11"/>
  <c r="Y15" i="11"/>
  <c r="W15" i="11"/>
  <c r="T15" i="11"/>
  <c r="R15" i="11"/>
  <c r="O15" i="11"/>
  <c r="M15" i="11"/>
  <c r="J15" i="11"/>
  <c r="H15" i="11"/>
  <c r="AF14" i="11"/>
  <c r="AA14" i="11"/>
  <c r="Y14" i="11"/>
  <c r="W14" i="11"/>
  <c r="T14" i="11"/>
  <c r="R14" i="11"/>
  <c r="M14" i="11"/>
  <c r="G14" i="11"/>
  <c r="AF13" i="11"/>
  <c r="AG13" i="11" s="1"/>
  <c r="AA13" i="11"/>
  <c r="X13" i="11"/>
  <c r="W13" i="11"/>
  <c r="T13" i="11"/>
  <c r="R13" i="11"/>
  <c r="O13" i="11"/>
  <c r="M13" i="11"/>
  <c r="G13" i="11"/>
  <c r="AF12" i="11"/>
  <c r="AA12" i="11"/>
  <c r="Y12" i="11"/>
  <c r="W12" i="11"/>
  <c r="T12" i="11"/>
  <c r="R12" i="11"/>
  <c r="O12" i="11"/>
  <c r="M12" i="11"/>
  <c r="G12" i="11"/>
  <c r="I42" i="1"/>
  <c r="G42" i="1"/>
  <c r="I40" i="1"/>
  <c r="I32" i="1"/>
  <c r="I33" i="1"/>
  <c r="I34" i="1"/>
  <c r="I35" i="1"/>
  <c r="I36" i="1"/>
  <c r="I37" i="1"/>
  <c r="I39" i="1"/>
  <c r="I31" i="1"/>
  <c r="G40" i="1"/>
  <c r="G32" i="1"/>
  <c r="G33" i="1"/>
  <c r="G34" i="1"/>
  <c r="G35" i="1"/>
  <c r="G36" i="1"/>
  <c r="G37" i="1"/>
  <c r="G38" i="1"/>
  <c r="G39" i="1"/>
  <c r="G31" i="1"/>
  <c r="I28" i="1"/>
  <c r="G28" i="1"/>
  <c r="I26" i="1"/>
  <c r="G26" i="1"/>
  <c r="I24" i="1"/>
  <c r="I25" i="1"/>
  <c r="G22" i="1"/>
  <c r="G24" i="1"/>
  <c r="G25" i="1"/>
  <c r="G21" i="1"/>
  <c r="I20" i="1"/>
  <c r="G20" i="1"/>
  <c r="I10" i="1"/>
  <c r="I11" i="1"/>
  <c r="I12" i="1"/>
  <c r="I13" i="1"/>
  <c r="I15" i="1"/>
  <c r="I16" i="1"/>
  <c r="I17" i="1"/>
  <c r="I18" i="1"/>
  <c r="I19" i="1"/>
  <c r="I9" i="1"/>
  <c r="G10" i="1"/>
  <c r="G11" i="1"/>
  <c r="G12" i="1"/>
  <c r="G13" i="1"/>
  <c r="G14" i="1"/>
  <c r="G15" i="1"/>
  <c r="G16" i="1"/>
  <c r="G17" i="1"/>
  <c r="G18" i="1"/>
  <c r="G19" i="1"/>
  <c r="G9" i="1"/>
  <c r="H42" i="1"/>
  <c r="F42" i="1"/>
  <c r="H40" i="1"/>
  <c r="F40" i="1"/>
  <c r="H28" i="1"/>
  <c r="F28" i="1"/>
  <c r="H20" i="1"/>
  <c r="F20" i="1"/>
  <c r="H26" i="1"/>
  <c r="F26" i="1"/>
  <c r="F19" i="1"/>
  <c r="F16" i="1"/>
  <c r="F11" i="1"/>
  <c r="F10" i="1"/>
  <c r="F9" i="1"/>
  <c r="E42" i="1"/>
  <c r="E28" i="1"/>
  <c r="E40" i="1"/>
  <c r="E26" i="1"/>
  <c r="E20" i="1"/>
  <c r="E51" i="9"/>
  <c r="K47" i="9"/>
  <c r="I46" i="9"/>
  <c r="I47" i="9"/>
  <c r="G47" i="9"/>
  <c r="G23" i="11" l="1"/>
  <c r="J12" i="11"/>
  <c r="H12" i="11"/>
  <c r="AA23" i="11"/>
  <c r="AD12" i="11"/>
  <c r="AB12" i="11"/>
  <c r="AF23" i="11"/>
  <c r="AI12" i="11"/>
  <c r="AG12" i="11"/>
  <c r="J13" i="11"/>
  <c r="H13" i="11"/>
  <c r="X23" i="11"/>
  <c r="Y13" i="11"/>
  <c r="AD13" i="11"/>
  <c r="AB13" i="11"/>
  <c r="C13" i="11" s="1"/>
  <c r="J14" i="11"/>
  <c r="H14" i="11"/>
  <c r="AD14" i="11"/>
  <c r="AB14" i="11"/>
  <c r="AI14" i="11"/>
  <c r="AG14" i="11"/>
  <c r="AD15" i="11"/>
  <c r="AB15" i="11"/>
  <c r="AI15" i="11"/>
  <c r="AG15" i="11"/>
  <c r="AD16" i="11"/>
  <c r="AB16" i="11"/>
  <c r="AI16" i="11"/>
  <c r="AG16" i="11"/>
  <c r="AD18" i="11"/>
  <c r="AB18" i="11"/>
  <c r="AI18" i="11"/>
  <c r="AG18" i="11"/>
  <c r="J19" i="11"/>
  <c r="H19" i="11"/>
  <c r="V23" i="11"/>
  <c r="Y19" i="11"/>
  <c r="W19" i="11"/>
  <c r="AD19" i="11"/>
  <c r="AB19" i="11"/>
  <c r="AI19" i="11"/>
  <c r="AG19" i="11"/>
  <c r="AD20" i="11"/>
  <c r="AB20" i="11"/>
  <c r="AI20" i="11"/>
  <c r="AG20" i="11"/>
  <c r="AI21" i="11"/>
  <c r="D21" i="11" s="1"/>
  <c r="AG21" i="11"/>
  <c r="C21" i="11" s="1"/>
  <c r="J22" i="11"/>
  <c r="H22" i="11"/>
  <c r="AI22" i="11"/>
  <c r="D22" i="11" s="1"/>
  <c r="AG22" i="11"/>
  <c r="C22" i="11" s="1"/>
  <c r="J23" i="11"/>
  <c r="L31" i="11"/>
  <c r="M23" i="11"/>
  <c r="N31" i="11"/>
  <c r="O23" i="11"/>
  <c r="Q31" i="11"/>
  <c r="R23" i="11"/>
  <c r="S31" i="11"/>
  <c r="T23" i="11"/>
  <c r="AC31" i="11"/>
  <c r="AD23" i="11"/>
  <c r="AH31" i="11"/>
  <c r="AI23" i="11"/>
  <c r="AA29" i="11"/>
  <c r="AB29" i="11" s="1"/>
  <c r="AD24" i="11"/>
  <c r="D24" i="11" s="1"/>
  <c r="AB24" i="11"/>
  <c r="C24" i="11" s="1"/>
  <c r="AD25" i="11"/>
  <c r="AB25" i="11"/>
  <c r="AF29" i="11"/>
  <c r="AG29" i="11" s="1"/>
  <c r="AI25" i="11"/>
  <c r="AG25" i="11"/>
  <c r="AI26" i="11"/>
  <c r="D26" i="11" s="1"/>
  <c r="AG26" i="11"/>
  <c r="C26" i="11" s="1"/>
  <c r="X29" i="11"/>
  <c r="Y29" i="11" s="1"/>
  <c r="Y28" i="11"/>
  <c r="AD28" i="11"/>
  <c r="AB28" i="11"/>
  <c r="AI28" i="11"/>
  <c r="AG28" i="11"/>
  <c r="F31" i="11"/>
  <c r="H29" i="11"/>
  <c r="I31" i="11"/>
  <c r="J29" i="11"/>
  <c r="M29" i="11"/>
  <c r="O29" i="11"/>
  <c r="R29" i="11"/>
  <c r="T29" i="11"/>
  <c r="W29" i="11"/>
  <c r="AD29" i="11"/>
  <c r="AI29" i="11"/>
  <c r="AA43" i="11"/>
  <c r="AB43" i="11" s="1"/>
  <c r="AD34" i="11"/>
  <c r="AB34" i="11"/>
  <c r="AF43" i="11"/>
  <c r="AG43" i="11" s="1"/>
  <c r="AI34" i="11"/>
  <c r="AG34" i="11"/>
  <c r="AD35" i="11"/>
  <c r="AB35" i="11"/>
  <c r="AI35" i="11"/>
  <c r="AG35" i="11"/>
  <c r="U43" i="11"/>
  <c r="U45" i="11" s="1"/>
  <c r="W36" i="11"/>
  <c r="AD36" i="11"/>
  <c r="AB36" i="11"/>
  <c r="AI36" i="11"/>
  <c r="AG36" i="11"/>
  <c r="X43" i="11"/>
  <c r="Y43" i="11" s="1"/>
  <c r="Y37" i="11"/>
  <c r="AD37" i="11"/>
  <c r="AB37" i="11"/>
  <c r="AI37" i="11"/>
  <c r="AG37" i="11"/>
  <c r="AD39" i="11"/>
  <c r="AB39" i="11"/>
  <c r="AI39" i="11"/>
  <c r="AG39" i="11"/>
  <c r="AD40" i="11"/>
  <c r="D40" i="11" s="1"/>
  <c r="AB40" i="11"/>
  <c r="C40" i="11" s="1"/>
  <c r="AD41" i="11"/>
  <c r="AB41" i="11"/>
  <c r="AI41" i="11"/>
  <c r="AG41" i="11"/>
  <c r="AD42" i="11"/>
  <c r="AB42" i="11"/>
  <c r="AI42" i="11"/>
  <c r="AG42" i="11"/>
  <c r="F45" i="11"/>
  <c r="H43" i="11"/>
  <c r="I45" i="11"/>
  <c r="J43" i="11"/>
  <c r="M43" i="11"/>
  <c r="O43" i="11"/>
  <c r="R43" i="11"/>
  <c r="T43" i="11"/>
  <c r="W43" i="11"/>
  <c r="AD43" i="11"/>
  <c r="AI43" i="11"/>
  <c r="K17" i="9"/>
  <c r="I17" i="9"/>
  <c r="K15" i="9"/>
  <c r="I15" i="9"/>
  <c r="G10" i="9"/>
  <c r="J51" i="9"/>
  <c r="F87" i="10"/>
  <c r="F270" i="10"/>
  <c r="F15" i="10"/>
  <c r="F164" i="10"/>
  <c r="F88" i="10"/>
  <c r="F16" i="10"/>
  <c r="F17" i="10"/>
  <c r="F18" i="10"/>
  <c r="F19" i="10"/>
  <c r="F20" i="10"/>
  <c r="F21" i="10"/>
  <c r="F291" i="10"/>
  <c r="F89" i="10"/>
  <c r="F90" i="10"/>
  <c r="F292" i="10"/>
  <c r="F165" i="10"/>
  <c r="F316" i="10"/>
  <c r="F22" i="10"/>
  <c r="F23" i="10"/>
  <c r="F24" i="10"/>
  <c r="F25" i="10"/>
  <c r="F171" i="10"/>
  <c r="F183" i="10"/>
  <c r="F184" i="10"/>
  <c r="F26" i="10"/>
  <c r="F166" i="10"/>
  <c r="F27" i="10"/>
  <c r="F28" i="10"/>
  <c r="F29" i="10"/>
  <c r="F30" i="10"/>
  <c r="F31" i="10"/>
  <c r="F91" i="10"/>
  <c r="F185" i="10"/>
  <c r="F32" i="10"/>
  <c r="F230" i="10"/>
  <c r="F321" i="10"/>
  <c r="F322" i="10"/>
  <c r="F323" i="10"/>
  <c r="F324" i="10"/>
  <c r="F325" i="10"/>
  <c r="F326" i="10"/>
  <c r="F327" i="10"/>
  <c r="F328" i="10"/>
  <c r="F329" i="10"/>
  <c r="F330" i="10"/>
  <c r="F331" i="10"/>
  <c r="F332" i="10"/>
  <c r="F333" i="10"/>
  <c r="F334" i="10"/>
  <c r="F335" i="10"/>
  <c r="F336" i="10"/>
  <c r="F337" i="10"/>
  <c r="F338" i="10"/>
  <c r="F339" i="10"/>
  <c r="F340" i="10"/>
  <c r="F271" i="10"/>
  <c r="F231" i="10"/>
  <c r="F33" i="10"/>
  <c r="F317" i="10"/>
  <c r="F34" i="10"/>
  <c r="F227" i="10"/>
  <c r="F186" i="10"/>
  <c r="F35" i="10"/>
  <c r="F228" i="10"/>
  <c r="F229" i="10"/>
  <c r="F36" i="10"/>
  <c r="F293" i="10"/>
  <c r="F187" i="10"/>
  <c r="F37" i="10"/>
  <c r="F188" i="10"/>
  <c r="F92" i="10"/>
  <c r="F2" i="10"/>
  <c r="F38" i="10"/>
  <c r="F341" i="10"/>
  <c r="F342" i="10"/>
  <c r="F343" i="10"/>
  <c r="F344" i="10"/>
  <c r="F345" i="10"/>
  <c r="F346" i="10"/>
  <c r="F347" i="10"/>
  <c r="F348" i="10"/>
  <c r="F349" i="10"/>
  <c r="F350" i="10"/>
  <c r="F351" i="10"/>
  <c r="F39" i="10"/>
  <c r="F298" i="10"/>
  <c r="F294" i="10"/>
  <c r="F232" i="10"/>
  <c r="F172" i="10"/>
  <c r="F40" i="10"/>
  <c r="F352" i="10"/>
  <c r="F353" i="10"/>
  <c r="F354" i="10"/>
  <c r="F355" i="10"/>
  <c r="F356" i="10"/>
  <c r="F357" i="10"/>
  <c r="F358" i="10"/>
  <c r="F359" i="10"/>
  <c r="F360" i="10"/>
  <c r="F361" i="10"/>
  <c r="F362" i="10"/>
  <c r="F93" i="10"/>
  <c r="F233" i="10"/>
  <c r="F363" i="10"/>
  <c r="F364" i="10"/>
  <c r="F365" i="10"/>
  <c r="F366" i="10"/>
  <c r="F295" i="10"/>
  <c r="F94" i="10"/>
  <c r="F95" i="10"/>
  <c r="F96" i="10"/>
  <c r="F41" i="10"/>
  <c r="F189" i="10"/>
  <c r="F42" i="10"/>
  <c r="F43" i="10"/>
  <c r="F44" i="10"/>
  <c r="F45" i="10"/>
  <c r="F9" i="10"/>
  <c r="F367" i="10"/>
  <c r="F368" i="10"/>
  <c r="F369" i="10"/>
  <c r="F370" i="10"/>
  <c r="F371" i="10"/>
  <c r="F372" i="10"/>
  <c r="F373" i="10"/>
  <c r="F374" i="10"/>
  <c r="F375" i="10"/>
  <c r="F376" i="10"/>
  <c r="F46" i="10"/>
  <c r="F272" i="10"/>
  <c r="F377" i="10"/>
  <c r="F6" i="10"/>
  <c r="F378" i="10"/>
  <c r="F97" i="10"/>
  <c r="F234" i="10"/>
  <c r="F235" i="10"/>
  <c r="F285" i="10"/>
  <c r="F236" i="10"/>
  <c r="F237" i="10"/>
  <c r="F8" i="10"/>
  <c r="F238" i="10"/>
  <c r="F309" i="10"/>
  <c r="F239" i="10"/>
  <c r="F240" i="10"/>
  <c r="F241" i="10"/>
  <c r="F242" i="10"/>
  <c r="F243" i="10"/>
  <c r="F244" i="10"/>
  <c r="F190" i="10"/>
  <c r="F245" i="10"/>
  <c r="F246" i="10"/>
  <c r="F247" i="10"/>
  <c r="F248" i="10"/>
  <c r="F98" i="10"/>
  <c r="F249" i="10"/>
  <c r="F250" i="10"/>
  <c r="F251" i="10"/>
  <c r="F252" i="10"/>
  <c r="F253" i="10"/>
  <c r="F254" i="10"/>
  <c r="F255" i="10"/>
  <c r="F256" i="10"/>
  <c r="F257" i="10"/>
  <c r="F379" i="10"/>
  <c r="F380" i="10"/>
  <c r="F381" i="10"/>
  <c r="F382" i="10"/>
  <c r="F383" i="10"/>
  <c r="F384" i="10"/>
  <c r="F385" i="10"/>
  <c r="F386" i="10"/>
  <c r="F387" i="10"/>
  <c r="F388" i="10"/>
  <c r="F389" i="10"/>
  <c r="F390" i="10"/>
  <c r="F391" i="10"/>
  <c r="F392" i="10"/>
  <c r="F393" i="10"/>
  <c r="F394" i="10"/>
  <c r="F395" i="10"/>
  <c r="F396" i="10"/>
  <c r="F397" i="10"/>
  <c r="F398" i="10"/>
  <c r="F399" i="10"/>
  <c r="F400" i="10"/>
  <c r="F401" i="10"/>
  <c r="F402" i="10"/>
  <c r="F403" i="10"/>
  <c r="F404" i="10"/>
  <c r="F405" i="10"/>
  <c r="F406" i="10"/>
  <c r="F407" i="10"/>
  <c r="F408" i="10"/>
  <c r="F409" i="10"/>
  <c r="F410" i="10"/>
  <c r="F411" i="10"/>
  <c r="F412" i="10"/>
  <c r="F413" i="10"/>
  <c r="F414" i="10"/>
  <c r="F415" i="10"/>
  <c r="F416" i="10"/>
  <c r="F99" i="10"/>
  <c r="F3" i="10"/>
  <c r="F100" i="10"/>
  <c r="F273" i="10"/>
  <c r="F101" i="10"/>
  <c r="F137" i="10"/>
  <c r="F102" i="10"/>
  <c r="F103" i="10"/>
  <c r="F111" i="10"/>
  <c r="F299" i="10"/>
  <c r="F104" i="10"/>
  <c r="F105" i="10"/>
  <c r="F106" i="10"/>
  <c r="F107" i="10"/>
  <c r="F112" i="10"/>
  <c r="F108" i="10"/>
  <c r="F109" i="10"/>
  <c r="F110" i="10"/>
  <c r="F417" i="10"/>
  <c r="F448" i="10"/>
  <c r="F418" i="10"/>
  <c r="F449" i="10"/>
  <c r="F419" i="10"/>
  <c r="F420" i="10"/>
  <c r="F421" i="10"/>
  <c r="F450" i="10"/>
  <c r="F451" i="10"/>
  <c r="F422" i="10"/>
  <c r="F423" i="10"/>
  <c r="F452" i="10"/>
  <c r="F453" i="10"/>
  <c r="F424" i="10"/>
  <c r="F454" i="10"/>
  <c r="F455" i="10"/>
  <c r="F425" i="10"/>
  <c r="F456" i="10"/>
  <c r="F426" i="10"/>
  <c r="F457" i="10"/>
  <c r="F458" i="10"/>
  <c r="F459" i="10"/>
  <c r="F460" i="10"/>
  <c r="F427" i="10"/>
  <c r="F428" i="10"/>
  <c r="F461" i="10"/>
  <c r="F462" i="10"/>
  <c r="F463" i="10"/>
  <c r="F429" i="10"/>
  <c r="F464" i="10"/>
  <c r="F465" i="10"/>
  <c r="F466" i="10"/>
  <c r="F430" i="10"/>
  <c r="F467" i="10"/>
  <c r="F515" i="10"/>
  <c r="F431" i="10"/>
  <c r="F516" i="10"/>
  <c r="F517" i="10"/>
  <c r="F432" i="10"/>
  <c r="F433" i="10"/>
  <c r="F434" i="10"/>
  <c r="F435" i="10"/>
  <c r="F468" i="10"/>
  <c r="F518" i="10"/>
  <c r="F469" i="10"/>
  <c r="F436" i="10"/>
  <c r="F470" i="10"/>
  <c r="F471" i="10"/>
  <c r="F472" i="10"/>
  <c r="F473" i="10"/>
  <c r="F437" i="10"/>
  <c r="F438" i="10"/>
  <c r="F439" i="10"/>
  <c r="F519" i="10"/>
  <c r="F474" i="10"/>
  <c r="F440" i="10"/>
  <c r="F441" i="10"/>
  <c r="F475" i="10"/>
  <c r="F476" i="10"/>
  <c r="F442" i="10"/>
  <c r="F443" i="10"/>
  <c r="F444" i="10"/>
  <c r="F445" i="10"/>
  <c r="F446" i="10"/>
  <c r="F447" i="10"/>
  <c r="F113" i="10"/>
  <c r="F114" i="10"/>
  <c r="F167" i="10"/>
  <c r="F115" i="10"/>
  <c r="F477" i="10"/>
  <c r="F478" i="10"/>
  <c r="F47" i="10"/>
  <c r="F116" i="10"/>
  <c r="F191" i="10"/>
  <c r="F192" i="10"/>
  <c r="F193" i="10"/>
  <c r="F174" i="10"/>
  <c r="F479" i="10"/>
  <c r="F480" i="10"/>
  <c r="F481" i="10"/>
  <c r="F482" i="10"/>
  <c r="F483" i="10"/>
  <c r="F484" i="10"/>
  <c r="F485" i="10"/>
  <c r="F486" i="10"/>
  <c r="F487" i="10"/>
  <c r="F488" i="10"/>
  <c r="F48" i="10"/>
  <c r="F194" i="10"/>
  <c r="F195" i="10"/>
  <c r="F318" i="10"/>
  <c r="F489" i="10"/>
  <c r="F490" i="10"/>
  <c r="F491" i="10"/>
  <c r="F492" i="10"/>
  <c r="F493" i="10"/>
  <c r="F274" i="10"/>
  <c r="F275" i="10"/>
  <c r="F310" i="10"/>
  <c r="F173" i="10"/>
  <c r="F276" i="10"/>
  <c r="F277" i="10"/>
  <c r="F10" i="10"/>
  <c r="F494" i="10"/>
  <c r="F495" i="10"/>
  <c r="F496" i="10"/>
  <c r="F296" i="10"/>
  <c r="F497" i="10"/>
  <c r="F498" i="10"/>
  <c r="F117" i="10"/>
  <c r="F118" i="10"/>
  <c r="F119" i="10"/>
  <c r="F120" i="10"/>
  <c r="F121" i="10"/>
  <c r="F122" i="10"/>
  <c r="F123" i="10"/>
  <c r="F124" i="10"/>
  <c r="F125" i="10"/>
  <c r="F126" i="10"/>
  <c r="F127" i="10"/>
  <c r="F128" i="10"/>
  <c r="F129" i="10"/>
  <c r="F175" i="10"/>
  <c r="F176" i="10"/>
  <c r="F130" i="10"/>
  <c r="F131" i="10"/>
  <c r="F132" i="10"/>
  <c r="F49" i="10"/>
  <c r="F278" i="10"/>
  <c r="F7" i="10"/>
  <c r="F133" i="10"/>
  <c r="F134" i="10"/>
  <c r="F50" i="10"/>
  <c r="F279" i="10"/>
  <c r="F135" i="10"/>
  <c r="F499" i="10"/>
  <c r="F136" i="10"/>
  <c r="F500" i="10"/>
  <c r="F501" i="10"/>
  <c r="F502" i="10"/>
  <c r="F503" i="10"/>
  <c r="F504" i="10"/>
  <c r="F505" i="10"/>
  <c r="F506" i="10"/>
  <c r="F507" i="10"/>
  <c r="F508" i="10"/>
  <c r="F509" i="10"/>
  <c r="F510" i="10"/>
  <c r="F511" i="10"/>
  <c r="F512" i="10"/>
  <c r="F513" i="10"/>
  <c r="F514" i="10"/>
  <c r="F258" i="10"/>
  <c r="F51" i="10"/>
  <c r="F138" i="10"/>
  <c r="F168" i="10"/>
  <c r="F286" i="10"/>
  <c r="F287" i="10"/>
  <c r="F177" i="10"/>
  <c r="F52" i="10"/>
  <c r="F259" i="10"/>
  <c r="F53" i="10"/>
  <c r="F54" i="10"/>
  <c r="F260" i="10"/>
  <c r="F55" i="10"/>
  <c r="F319" i="10"/>
  <c r="F290" i="10"/>
  <c r="F56" i="10"/>
  <c r="F261" i="10"/>
  <c r="F280" i="10"/>
  <c r="F139" i="10"/>
  <c r="F297" i="10"/>
  <c r="F196" i="10"/>
  <c r="F197" i="10"/>
  <c r="F57" i="10"/>
  <c r="F58" i="10"/>
  <c r="F59" i="10"/>
  <c r="F140" i="10"/>
  <c r="F178" i="10"/>
  <c r="F141" i="10"/>
  <c r="F60" i="10"/>
  <c r="F61" i="10"/>
  <c r="F62" i="10"/>
  <c r="F142" i="10"/>
  <c r="F63" i="10"/>
  <c r="F64" i="10"/>
  <c r="F143" i="10"/>
  <c r="F198" i="10"/>
  <c r="F311" i="10"/>
  <c r="F65" i="10"/>
  <c r="F66" i="10"/>
  <c r="F67" i="10"/>
  <c r="F520" i="10"/>
  <c r="F521" i="10"/>
  <c r="F522" i="10"/>
  <c r="F523" i="10"/>
  <c r="F524" i="10"/>
  <c r="F525" i="10"/>
  <c r="F526" i="10"/>
  <c r="F527" i="10"/>
  <c r="F528" i="10"/>
  <c r="F529" i="10"/>
  <c r="F530" i="10"/>
  <c r="F531" i="10"/>
  <c r="F532" i="10"/>
  <c r="F533" i="10"/>
  <c r="F534" i="10"/>
  <c r="F535" i="10"/>
  <c r="F536" i="10"/>
  <c r="F537" i="10"/>
  <c r="F538" i="10"/>
  <c r="F539" i="10"/>
  <c r="F540" i="10"/>
  <c r="F541" i="10"/>
  <c r="F542" i="10"/>
  <c r="F543" i="10"/>
  <c r="F544" i="10"/>
  <c r="F545" i="10"/>
  <c r="F546" i="10"/>
  <c r="F547" i="10"/>
  <c r="F548" i="10"/>
  <c r="F549" i="10"/>
  <c r="F550" i="10"/>
  <c r="F551" i="10"/>
  <c r="F552" i="10"/>
  <c r="F553" i="10"/>
  <c r="F554" i="10"/>
  <c r="F555" i="10"/>
  <c r="F556" i="10"/>
  <c r="F557" i="10"/>
  <c r="F558" i="10"/>
  <c r="F559" i="10"/>
  <c r="F560" i="10"/>
  <c r="F561" i="10"/>
  <c r="F562" i="10"/>
  <c r="F563" i="10"/>
  <c r="F564" i="10"/>
  <c r="F565" i="10"/>
  <c r="F566" i="10"/>
  <c r="F567" i="10"/>
  <c r="F568" i="10"/>
  <c r="F569" i="10"/>
  <c r="F570" i="10"/>
  <c r="F571" i="10"/>
  <c r="F572" i="10"/>
  <c r="F573" i="10"/>
  <c r="F574" i="10"/>
  <c r="F575" i="10"/>
  <c r="F576" i="10"/>
  <c r="F577" i="10"/>
  <c r="F578" i="10"/>
  <c r="F579" i="10"/>
  <c r="F580" i="10"/>
  <c r="F581" i="10"/>
  <c r="F582" i="10"/>
  <c r="F583" i="10"/>
  <c r="F584" i="10"/>
  <c r="F585" i="10"/>
  <c r="F586" i="10"/>
  <c r="F68" i="10"/>
  <c r="F69" i="10"/>
  <c r="F71" i="10"/>
  <c r="F307" i="10"/>
  <c r="F13" i="10"/>
  <c r="F11" i="10"/>
  <c r="F70" i="10"/>
  <c r="F308" i="10"/>
  <c r="F199" i="10"/>
  <c r="F281" i="10"/>
  <c r="F86" i="10"/>
  <c r="F144" i="10"/>
  <c r="F145" i="10"/>
  <c r="F14" i="10"/>
  <c r="F12" i="10"/>
  <c r="F587" i="10"/>
  <c r="F705" i="10"/>
  <c r="F588" i="10"/>
  <c r="F589" i="10"/>
  <c r="F590" i="10"/>
  <c r="F594" i="10"/>
  <c r="F595" i="10"/>
  <c r="F591" i="10"/>
  <c r="F592" i="10"/>
  <c r="F706" i="10"/>
  <c r="F596" i="10"/>
  <c r="F597" i="10"/>
  <c r="F593" i="10"/>
  <c r="F598" i="10"/>
  <c r="F707" i="10"/>
  <c r="F599" i="10"/>
  <c r="F600" i="10"/>
  <c r="F601" i="10"/>
  <c r="F146" i="10"/>
  <c r="F147" i="10"/>
  <c r="F200" i="10"/>
  <c r="F179" i="10"/>
  <c r="F72" i="10"/>
  <c r="F148" i="10"/>
  <c r="F300" i="10"/>
  <c r="F180" i="10"/>
  <c r="F181" i="10"/>
  <c r="F149" i="10"/>
  <c r="F150" i="10"/>
  <c r="F262" i="10"/>
  <c r="F73" i="10"/>
  <c r="F74" i="10"/>
  <c r="F263" i="10"/>
  <c r="F264" i="10"/>
  <c r="F75" i="10"/>
  <c r="F301" i="10"/>
  <c r="F302" i="10"/>
  <c r="F265" i="10"/>
  <c r="F182" i="10"/>
  <c r="F76" i="10"/>
  <c r="F151" i="10"/>
  <c r="F77" i="10"/>
  <c r="F152" i="10"/>
  <c r="F153" i="10"/>
  <c r="F282" i="10"/>
  <c r="F303" i="10"/>
  <c r="F78" i="10"/>
  <c r="F608" i="10"/>
  <c r="F609" i="10"/>
  <c r="F610" i="10"/>
  <c r="F611" i="10"/>
  <c r="F612" i="10"/>
  <c r="F613" i="10"/>
  <c r="F614" i="10"/>
  <c r="F615" i="10"/>
  <c r="F616" i="10"/>
  <c r="F617" i="10"/>
  <c r="F618" i="10"/>
  <c r="F619" i="10"/>
  <c r="F620" i="10"/>
  <c r="F621" i="10"/>
  <c r="F312" i="10"/>
  <c r="F622" i="10"/>
  <c r="F623" i="10"/>
  <c r="F624" i="10"/>
  <c r="F625" i="10"/>
  <c r="F626" i="10"/>
  <c r="F627" i="10"/>
  <c r="F628" i="10"/>
  <c r="F629" i="10"/>
  <c r="F201" i="10"/>
  <c r="F202" i="10"/>
  <c r="F79" i="10"/>
  <c r="F203" i="10"/>
  <c r="F204" i="10"/>
  <c r="F205" i="10"/>
  <c r="F206" i="10"/>
  <c r="F207" i="10"/>
  <c r="F208" i="10"/>
  <c r="F209" i="10"/>
  <c r="F210" i="10"/>
  <c r="F211" i="10"/>
  <c r="F212" i="10"/>
  <c r="F213" i="10"/>
  <c r="F214" i="10"/>
  <c r="F215" i="10"/>
  <c r="F216" i="10"/>
  <c r="F217" i="10"/>
  <c r="F218" i="10"/>
  <c r="F219" i="10"/>
  <c r="F630" i="10"/>
  <c r="F631" i="10"/>
  <c r="F632" i="10"/>
  <c r="F633" i="10"/>
  <c r="F634" i="10"/>
  <c r="F635" i="10"/>
  <c r="F636" i="10"/>
  <c r="F637" i="10"/>
  <c r="F638" i="10"/>
  <c r="F639" i="10"/>
  <c r="F640" i="10"/>
  <c r="F641" i="10"/>
  <c r="F642" i="10"/>
  <c r="F643" i="10"/>
  <c r="F644" i="10"/>
  <c r="F645" i="10"/>
  <c r="F646" i="10"/>
  <c r="F647" i="10"/>
  <c r="F648" i="10"/>
  <c r="F649" i="10"/>
  <c r="F650" i="10"/>
  <c r="F651" i="10"/>
  <c r="F652" i="10"/>
  <c r="F653" i="10"/>
  <c r="F304" i="10"/>
  <c r="F154" i="10"/>
  <c r="F305" i="10"/>
  <c r="F169" i="10"/>
  <c r="F654" i="10"/>
  <c r="F655" i="10"/>
  <c r="F289" i="10"/>
  <c r="F320" i="10"/>
  <c r="F155" i="10"/>
  <c r="F4" i="10"/>
  <c r="F226" i="10"/>
  <c r="F80" i="10"/>
  <c r="F5" i="10"/>
  <c r="F306" i="10"/>
  <c r="F656" i="10"/>
  <c r="F696" i="10"/>
  <c r="F657" i="10"/>
  <c r="F658" i="10"/>
  <c r="F697" i="10"/>
  <c r="F698" i="10"/>
  <c r="F659" i="10"/>
  <c r="F660" i="10"/>
  <c r="F661" i="10"/>
  <c r="F662" i="10"/>
  <c r="F663" i="10"/>
  <c r="F699" i="10"/>
  <c r="F664" i="10"/>
  <c r="F665" i="10"/>
  <c r="F313" i="10"/>
  <c r="F220" i="10"/>
  <c r="F314" i="10"/>
  <c r="F170" i="10"/>
  <c r="F221" i="10"/>
  <c r="F222" i="10"/>
  <c r="F223" i="10"/>
  <c r="F224" i="10"/>
  <c r="F81" i="10"/>
  <c r="F156" i="10"/>
  <c r="F666" i="10"/>
  <c r="F667" i="10"/>
  <c r="F668" i="10"/>
  <c r="F669" i="10"/>
  <c r="F670" i="10"/>
  <c r="F602" i="10"/>
  <c r="F603" i="10"/>
  <c r="F604" i="10"/>
  <c r="F605" i="10"/>
  <c r="F606" i="10"/>
  <c r="F607" i="10"/>
  <c r="F266" i="10"/>
  <c r="F315" i="10"/>
  <c r="F225" i="10"/>
  <c r="F82" i="10"/>
  <c r="F83" i="10"/>
  <c r="F157" i="10"/>
  <c r="F158" i="10"/>
  <c r="F84" i="10"/>
  <c r="F267" i="10"/>
  <c r="F268" i="10"/>
  <c r="F85" i="10"/>
  <c r="F288" i="10"/>
  <c r="F159" i="10"/>
  <c r="F160" i="10"/>
  <c r="F161" i="10"/>
  <c r="F162" i="10"/>
  <c r="F671" i="10"/>
  <c r="F672" i="10"/>
  <c r="F673" i="10"/>
  <c r="F674" i="10"/>
  <c r="F675" i="10"/>
  <c r="F676" i="10"/>
  <c r="F677" i="10"/>
  <c r="F678" i="10"/>
  <c r="F679" i="10"/>
  <c r="F680" i="10"/>
  <c r="F681" i="10"/>
  <c r="F682" i="10"/>
  <c r="F683" i="10"/>
  <c r="F684" i="10"/>
  <c r="F685" i="10"/>
  <c r="F686" i="10"/>
  <c r="F687" i="10"/>
  <c r="F688" i="10"/>
  <c r="F689" i="10"/>
  <c r="F690" i="10"/>
  <c r="F691" i="10"/>
  <c r="F692" i="10"/>
  <c r="F693" i="10"/>
  <c r="F694" i="10"/>
  <c r="F695" i="10"/>
  <c r="F163" i="10"/>
  <c r="F283" i="10"/>
  <c r="F284" i="10"/>
  <c r="F700" i="10"/>
  <c r="F701" i="10"/>
  <c r="F702" i="10"/>
  <c r="F703" i="10"/>
  <c r="F704" i="10"/>
  <c r="F269" i="10"/>
  <c r="E87" i="10"/>
  <c r="E270" i="10"/>
  <c r="E15" i="10"/>
  <c r="E164" i="10"/>
  <c r="E88" i="10"/>
  <c r="E16" i="10"/>
  <c r="E17" i="10"/>
  <c r="E18" i="10"/>
  <c r="E19" i="10"/>
  <c r="E20" i="10"/>
  <c r="E21" i="10"/>
  <c r="E291" i="10"/>
  <c r="E89" i="10"/>
  <c r="E90" i="10"/>
  <c r="E292" i="10"/>
  <c r="E165" i="10"/>
  <c r="E316" i="10"/>
  <c r="E22" i="10"/>
  <c r="E23" i="10"/>
  <c r="E24" i="10"/>
  <c r="E25" i="10"/>
  <c r="E171" i="10"/>
  <c r="E183" i="10"/>
  <c r="E184" i="10"/>
  <c r="E26" i="10"/>
  <c r="E166" i="10"/>
  <c r="E27" i="10"/>
  <c r="E28" i="10"/>
  <c r="E29" i="10"/>
  <c r="E30" i="10"/>
  <c r="E31" i="10"/>
  <c r="E91" i="10"/>
  <c r="E185" i="10"/>
  <c r="E32" i="10"/>
  <c r="E230" i="10"/>
  <c r="E321" i="10"/>
  <c r="E322" i="10"/>
  <c r="E323" i="10"/>
  <c r="E324" i="10"/>
  <c r="E325" i="10"/>
  <c r="E326" i="10"/>
  <c r="E327" i="10"/>
  <c r="E328" i="10"/>
  <c r="E329" i="10"/>
  <c r="E330" i="10"/>
  <c r="E331" i="10"/>
  <c r="E332" i="10"/>
  <c r="E333" i="10"/>
  <c r="E334" i="10"/>
  <c r="E335" i="10"/>
  <c r="E336" i="10"/>
  <c r="E337" i="10"/>
  <c r="E338" i="10"/>
  <c r="E339" i="10"/>
  <c r="E340" i="10"/>
  <c r="E271" i="10"/>
  <c r="E231" i="10"/>
  <c r="E33" i="10"/>
  <c r="E317" i="10"/>
  <c r="E34" i="10"/>
  <c r="E227" i="10"/>
  <c r="E186" i="10"/>
  <c r="E35" i="10"/>
  <c r="E228" i="10"/>
  <c r="E229" i="10"/>
  <c r="E36" i="10"/>
  <c r="E293" i="10"/>
  <c r="E187" i="10"/>
  <c r="E37" i="10"/>
  <c r="E188" i="10"/>
  <c r="E92" i="10"/>
  <c r="E2" i="10"/>
  <c r="E38" i="10"/>
  <c r="E341" i="10"/>
  <c r="E342" i="10"/>
  <c r="E343" i="10"/>
  <c r="E344" i="10"/>
  <c r="E345" i="10"/>
  <c r="E346" i="10"/>
  <c r="E347" i="10"/>
  <c r="E348" i="10"/>
  <c r="E349" i="10"/>
  <c r="E350" i="10"/>
  <c r="E351" i="10"/>
  <c r="E39" i="10"/>
  <c r="E298" i="10"/>
  <c r="E294" i="10"/>
  <c r="E232" i="10"/>
  <c r="E172" i="10"/>
  <c r="E40" i="10"/>
  <c r="E352" i="10"/>
  <c r="E353" i="10"/>
  <c r="E354" i="10"/>
  <c r="E355" i="10"/>
  <c r="E356" i="10"/>
  <c r="E357" i="10"/>
  <c r="E358" i="10"/>
  <c r="E359" i="10"/>
  <c r="E360" i="10"/>
  <c r="E361" i="10"/>
  <c r="E362" i="10"/>
  <c r="E93" i="10"/>
  <c r="E233" i="10"/>
  <c r="E363" i="10"/>
  <c r="E364" i="10"/>
  <c r="E365" i="10"/>
  <c r="E366" i="10"/>
  <c r="E295" i="10"/>
  <c r="E94" i="10"/>
  <c r="E95" i="10"/>
  <c r="E96" i="10"/>
  <c r="E41" i="10"/>
  <c r="E189" i="10"/>
  <c r="E42" i="10"/>
  <c r="E43" i="10"/>
  <c r="E44" i="10"/>
  <c r="E45" i="10"/>
  <c r="E9" i="10"/>
  <c r="E367" i="10"/>
  <c r="E368" i="10"/>
  <c r="E369" i="10"/>
  <c r="E370" i="10"/>
  <c r="E371" i="10"/>
  <c r="E372" i="10"/>
  <c r="E373" i="10"/>
  <c r="E374" i="10"/>
  <c r="E375" i="10"/>
  <c r="E376" i="10"/>
  <c r="E46" i="10"/>
  <c r="E272" i="10"/>
  <c r="E377" i="10"/>
  <c r="E6" i="10"/>
  <c r="E378" i="10"/>
  <c r="E97" i="10"/>
  <c r="E234" i="10"/>
  <c r="E235" i="10"/>
  <c r="E285" i="10"/>
  <c r="E236" i="10"/>
  <c r="E237" i="10"/>
  <c r="E8" i="10"/>
  <c r="E238" i="10"/>
  <c r="E309" i="10"/>
  <c r="E239" i="10"/>
  <c r="E240" i="10"/>
  <c r="E241" i="10"/>
  <c r="E242" i="10"/>
  <c r="E243" i="10"/>
  <c r="E244" i="10"/>
  <c r="E190" i="10"/>
  <c r="E245" i="10"/>
  <c r="E246" i="10"/>
  <c r="E247" i="10"/>
  <c r="E248" i="10"/>
  <c r="E98" i="10"/>
  <c r="E249" i="10"/>
  <c r="E250" i="10"/>
  <c r="E251" i="10"/>
  <c r="E252" i="10"/>
  <c r="E253" i="10"/>
  <c r="E254" i="10"/>
  <c r="E255" i="10"/>
  <c r="E256" i="10"/>
  <c r="E257" i="10"/>
  <c r="E379" i="10"/>
  <c r="E380" i="10"/>
  <c r="E381" i="10"/>
  <c r="E382" i="10"/>
  <c r="E383" i="10"/>
  <c r="E384" i="10"/>
  <c r="E385" i="10"/>
  <c r="E386" i="10"/>
  <c r="E387" i="10"/>
  <c r="E388" i="10"/>
  <c r="E389" i="10"/>
  <c r="E390" i="10"/>
  <c r="E391" i="10"/>
  <c r="E392" i="10"/>
  <c r="E393" i="10"/>
  <c r="E394" i="10"/>
  <c r="E395" i="10"/>
  <c r="E396" i="10"/>
  <c r="E397" i="10"/>
  <c r="E398" i="10"/>
  <c r="E399" i="10"/>
  <c r="E400" i="10"/>
  <c r="E401" i="10"/>
  <c r="E402" i="10"/>
  <c r="E403" i="10"/>
  <c r="E404" i="10"/>
  <c r="E405" i="10"/>
  <c r="E406" i="10"/>
  <c r="E407" i="10"/>
  <c r="E408" i="10"/>
  <c r="E409" i="10"/>
  <c r="E410" i="10"/>
  <c r="E411" i="10"/>
  <c r="E412" i="10"/>
  <c r="E413" i="10"/>
  <c r="E414" i="10"/>
  <c r="E415" i="10"/>
  <c r="E416" i="10"/>
  <c r="E99" i="10"/>
  <c r="E3" i="10"/>
  <c r="E100" i="10"/>
  <c r="E273" i="10"/>
  <c r="E101" i="10"/>
  <c r="E137" i="10"/>
  <c r="E102" i="10"/>
  <c r="E103" i="10"/>
  <c r="E111" i="10"/>
  <c r="E299" i="10"/>
  <c r="E104" i="10"/>
  <c r="E105" i="10"/>
  <c r="E106" i="10"/>
  <c r="E107" i="10"/>
  <c r="E112" i="10"/>
  <c r="E108" i="10"/>
  <c r="E109" i="10"/>
  <c r="E110" i="10"/>
  <c r="E417" i="10"/>
  <c r="E448" i="10"/>
  <c r="E418" i="10"/>
  <c r="E449" i="10"/>
  <c r="E419" i="10"/>
  <c r="E420" i="10"/>
  <c r="E421" i="10"/>
  <c r="E450" i="10"/>
  <c r="E451" i="10"/>
  <c r="E422" i="10"/>
  <c r="E423" i="10"/>
  <c r="E452" i="10"/>
  <c r="E453" i="10"/>
  <c r="E424" i="10"/>
  <c r="E454" i="10"/>
  <c r="E455" i="10"/>
  <c r="E425" i="10"/>
  <c r="E456" i="10"/>
  <c r="E426" i="10"/>
  <c r="E457" i="10"/>
  <c r="E458" i="10"/>
  <c r="E459" i="10"/>
  <c r="E460" i="10"/>
  <c r="E427" i="10"/>
  <c r="E428" i="10"/>
  <c r="E461" i="10"/>
  <c r="E462" i="10"/>
  <c r="E463" i="10"/>
  <c r="E429" i="10"/>
  <c r="E464" i="10"/>
  <c r="E465" i="10"/>
  <c r="E466" i="10"/>
  <c r="E430" i="10"/>
  <c r="E467" i="10"/>
  <c r="E515" i="10"/>
  <c r="E431" i="10"/>
  <c r="E516" i="10"/>
  <c r="E517" i="10"/>
  <c r="E432" i="10"/>
  <c r="E433" i="10"/>
  <c r="E434" i="10"/>
  <c r="E435" i="10"/>
  <c r="E468" i="10"/>
  <c r="E518" i="10"/>
  <c r="E469" i="10"/>
  <c r="E436" i="10"/>
  <c r="E470" i="10"/>
  <c r="E471" i="10"/>
  <c r="E472" i="10"/>
  <c r="E473" i="10"/>
  <c r="E437" i="10"/>
  <c r="E438" i="10"/>
  <c r="E439" i="10"/>
  <c r="E519" i="10"/>
  <c r="E474" i="10"/>
  <c r="E440" i="10"/>
  <c r="E441" i="10"/>
  <c r="E475" i="10"/>
  <c r="E476" i="10"/>
  <c r="E442" i="10"/>
  <c r="E443" i="10"/>
  <c r="E444" i="10"/>
  <c r="E445" i="10"/>
  <c r="E446" i="10"/>
  <c r="E447" i="10"/>
  <c r="E113" i="10"/>
  <c r="E114" i="10"/>
  <c r="E167" i="10"/>
  <c r="E115" i="10"/>
  <c r="E477" i="10"/>
  <c r="E478" i="10"/>
  <c r="E47" i="10"/>
  <c r="E116" i="10"/>
  <c r="E191" i="10"/>
  <c r="E192" i="10"/>
  <c r="E193" i="10"/>
  <c r="E174" i="10"/>
  <c r="E479" i="10"/>
  <c r="E480" i="10"/>
  <c r="E481" i="10"/>
  <c r="E482" i="10"/>
  <c r="E483" i="10"/>
  <c r="E484" i="10"/>
  <c r="E485" i="10"/>
  <c r="E486" i="10"/>
  <c r="E487" i="10"/>
  <c r="E488" i="10"/>
  <c r="E48" i="10"/>
  <c r="E194" i="10"/>
  <c r="E195" i="10"/>
  <c r="E318" i="10"/>
  <c r="E489" i="10"/>
  <c r="E490" i="10"/>
  <c r="E491" i="10"/>
  <c r="E492" i="10"/>
  <c r="E493" i="10"/>
  <c r="E274" i="10"/>
  <c r="E275" i="10"/>
  <c r="E310" i="10"/>
  <c r="E173" i="10"/>
  <c r="E276" i="10"/>
  <c r="E277" i="10"/>
  <c r="E10" i="10"/>
  <c r="E494" i="10"/>
  <c r="E495" i="10"/>
  <c r="E496" i="10"/>
  <c r="E296" i="10"/>
  <c r="E497" i="10"/>
  <c r="E498" i="10"/>
  <c r="E117" i="10"/>
  <c r="E118" i="10"/>
  <c r="E119" i="10"/>
  <c r="E120" i="10"/>
  <c r="E121" i="10"/>
  <c r="E122" i="10"/>
  <c r="E123" i="10"/>
  <c r="E124" i="10"/>
  <c r="E125" i="10"/>
  <c r="E126" i="10"/>
  <c r="E127" i="10"/>
  <c r="E128" i="10"/>
  <c r="E129" i="10"/>
  <c r="E175" i="10"/>
  <c r="E176" i="10"/>
  <c r="E130" i="10"/>
  <c r="E131" i="10"/>
  <c r="E132" i="10"/>
  <c r="E49" i="10"/>
  <c r="E278" i="10"/>
  <c r="E7" i="10"/>
  <c r="E133" i="10"/>
  <c r="E134" i="10"/>
  <c r="E50" i="10"/>
  <c r="E279" i="10"/>
  <c r="E135" i="10"/>
  <c r="E499" i="10"/>
  <c r="E136" i="10"/>
  <c r="E500" i="10"/>
  <c r="E501" i="10"/>
  <c r="E502" i="10"/>
  <c r="E503" i="10"/>
  <c r="E504" i="10"/>
  <c r="E505" i="10"/>
  <c r="E506" i="10"/>
  <c r="E507" i="10"/>
  <c r="E508" i="10"/>
  <c r="E509" i="10"/>
  <c r="E510" i="10"/>
  <c r="E511" i="10"/>
  <c r="E512" i="10"/>
  <c r="E513" i="10"/>
  <c r="E514" i="10"/>
  <c r="E258" i="10"/>
  <c r="E51" i="10"/>
  <c r="E138" i="10"/>
  <c r="E168" i="10"/>
  <c r="E286" i="10"/>
  <c r="E287" i="10"/>
  <c r="E177" i="10"/>
  <c r="E52" i="10"/>
  <c r="E259" i="10"/>
  <c r="E53" i="10"/>
  <c r="E54" i="10"/>
  <c r="E260" i="10"/>
  <c r="E55" i="10"/>
  <c r="E319" i="10"/>
  <c r="E290" i="10"/>
  <c r="E56" i="10"/>
  <c r="E261" i="10"/>
  <c r="E280" i="10"/>
  <c r="E139" i="10"/>
  <c r="E297" i="10"/>
  <c r="E196" i="10"/>
  <c r="E197" i="10"/>
  <c r="E57" i="10"/>
  <c r="E58" i="10"/>
  <c r="E59" i="10"/>
  <c r="E140" i="10"/>
  <c r="E178" i="10"/>
  <c r="E141" i="10"/>
  <c r="E60" i="10"/>
  <c r="E61" i="10"/>
  <c r="E62" i="10"/>
  <c r="E142" i="10"/>
  <c r="E63" i="10"/>
  <c r="E64" i="10"/>
  <c r="E143" i="10"/>
  <c r="E198" i="10"/>
  <c r="E311" i="10"/>
  <c r="E65" i="10"/>
  <c r="E66" i="10"/>
  <c r="E67" i="10"/>
  <c r="E520" i="10"/>
  <c r="E521" i="10"/>
  <c r="E522" i="10"/>
  <c r="E523" i="10"/>
  <c r="E524" i="10"/>
  <c r="E525" i="10"/>
  <c r="E526" i="10"/>
  <c r="E527" i="10"/>
  <c r="E528" i="10"/>
  <c r="E529" i="10"/>
  <c r="E530" i="10"/>
  <c r="E531" i="10"/>
  <c r="E532" i="10"/>
  <c r="E533" i="10"/>
  <c r="E534" i="10"/>
  <c r="E535" i="10"/>
  <c r="E536" i="10"/>
  <c r="E537" i="10"/>
  <c r="E538" i="10"/>
  <c r="E539" i="10"/>
  <c r="E540" i="10"/>
  <c r="E541" i="10"/>
  <c r="E542" i="10"/>
  <c r="E543" i="10"/>
  <c r="E544" i="10"/>
  <c r="E545" i="10"/>
  <c r="E546" i="10"/>
  <c r="E547" i="10"/>
  <c r="E548" i="10"/>
  <c r="E549" i="10"/>
  <c r="E550" i="10"/>
  <c r="E551" i="10"/>
  <c r="E552" i="10"/>
  <c r="E553" i="10"/>
  <c r="E554" i="10"/>
  <c r="E555" i="10"/>
  <c r="E556" i="10"/>
  <c r="E557" i="10"/>
  <c r="E558" i="10"/>
  <c r="E559" i="10"/>
  <c r="E560" i="10"/>
  <c r="E561" i="10"/>
  <c r="E562" i="10"/>
  <c r="E563" i="10"/>
  <c r="E564" i="10"/>
  <c r="E565" i="10"/>
  <c r="E566" i="10"/>
  <c r="E567" i="10"/>
  <c r="E568" i="10"/>
  <c r="E569" i="10"/>
  <c r="E570" i="10"/>
  <c r="E571" i="10"/>
  <c r="E572" i="10"/>
  <c r="E573" i="10"/>
  <c r="E574" i="10"/>
  <c r="E575" i="10"/>
  <c r="E576" i="10"/>
  <c r="E577" i="10"/>
  <c r="E578" i="10"/>
  <c r="E579" i="10"/>
  <c r="E580" i="10"/>
  <c r="E581" i="10"/>
  <c r="E582" i="10"/>
  <c r="E583" i="10"/>
  <c r="E584" i="10"/>
  <c r="E585" i="10"/>
  <c r="E586" i="10"/>
  <c r="E68" i="10"/>
  <c r="E69" i="10"/>
  <c r="E71" i="10"/>
  <c r="E307" i="10"/>
  <c r="E13" i="10"/>
  <c r="E11" i="10"/>
  <c r="E70" i="10"/>
  <c r="E308" i="10"/>
  <c r="E199" i="10"/>
  <c r="E281" i="10"/>
  <c r="E86" i="10"/>
  <c r="E144" i="10"/>
  <c r="E145" i="10"/>
  <c r="E14" i="10"/>
  <c r="E12" i="10"/>
  <c r="E587" i="10"/>
  <c r="E705" i="10"/>
  <c r="E588" i="10"/>
  <c r="E589" i="10"/>
  <c r="E590" i="10"/>
  <c r="E594" i="10"/>
  <c r="E595" i="10"/>
  <c r="E591" i="10"/>
  <c r="E592" i="10"/>
  <c r="E706" i="10"/>
  <c r="E596" i="10"/>
  <c r="E597" i="10"/>
  <c r="E593" i="10"/>
  <c r="E598" i="10"/>
  <c r="E707" i="10"/>
  <c r="E599" i="10"/>
  <c r="E600" i="10"/>
  <c r="E601" i="10"/>
  <c r="E146" i="10"/>
  <c r="E147" i="10"/>
  <c r="E200" i="10"/>
  <c r="E179" i="10"/>
  <c r="E72" i="10"/>
  <c r="E148" i="10"/>
  <c r="E300" i="10"/>
  <c r="E180" i="10"/>
  <c r="E181" i="10"/>
  <c r="E149" i="10"/>
  <c r="E150" i="10"/>
  <c r="E262" i="10"/>
  <c r="E73" i="10"/>
  <c r="E74" i="10"/>
  <c r="E263" i="10"/>
  <c r="E264" i="10"/>
  <c r="E75" i="10"/>
  <c r="E301" i="10"/>
  <c r="E302" i="10"/>
  <c r="E265" i="10"/>
  <c r="E182" i="10"/>
  <c r="E76" i="10"/>
  <c r="E151" i="10"/>
  <c r="E77" i="10"/>
  <c r="E152" i="10"/>
  <c r="E153" i="10"/>
  <c r="E282" i="10"/>
  <c r="E303" i="10"/>
  <c r="E78" i="10"/>
  <c r="E608" i="10"/>
  <c r="E609" i="10"/>
  <c r="E610" i="10"/>
  <c r="E611" i="10"/>
  <c r="E612" i="10"/>
  <c r="E613" i="10"/>
  <c r="E614" i="10"/>
  <c r="E615" i="10"/>
  <c r="E616" i="10"/>
  <c r="E617" i="10"/>
  <c r="E618" i="10"/>
  <c r="E619" i="10"/>
  <c r="E620" i="10"/>
  <c r="E621" i="10"/>
  <c r="E312" i="10"/>
  <c r="E622" i="10"/>
  <c r="E623" i="10"/>
  <c r="E624" i="10"/>
  <c r="E625" i="10"/>
  <c r="E626" i="10"/>
  <c r="E627" i="10"/>
  <c r="E628" i="10"/>
  <c r="E629" i="10"/>
  <c r="E201" i="10"/>
  <c r="E202" i="10"/>
  <c r="E79" i="10"/>
  <c r="E203" i="10"/>
  <c r="E204" i="10"/>
  <c r="E205" i="10"/>
  <c r="E206" i="10"/>
  <c r="E207" i="10"/>
  <c r="E208" i="10"/>
  <c r="E209" i="10"/>
  <c r="E210" i="10"/>
  <c r="E211" i="10"/>
  <c r="E212" i="10"/>
  <c r="E213" i="10"/>
  <c r="E214" i="10"/>
  <c r="E215" i="10"/>
  <c r="E216" i="10"/>
  <c r="E217" i="10"/>
  <c r="E218" i="10"/>
  <c r="E219" i="10"/>
  <c r="E630" i="10"/>
  <c r="E631" i="10"/>
  <c r="E632" i="10"/>
  <c r="E633" i="10"/>
  <c r="E634" i="10"/>
  <c r="E635" i="10"/>
  <c r="E636" i="10"/>
  <c r="E637" i="10"/>
  <c r="E638" i="10"/>
  <c r="E639" i="10"/>
  <c r="E640" i="10"/>
  <c r="E641" i="10"/>
  <c r="E642" i="10"/>
  <c r="E643" i="10"/>
  <c r="E644" i="10"/>
  <c r="E645" i="10"/>
  <c r="E646" i="10"/>
  <c r="E647" i="10"/>
  <c r="E648" i="10"/>
  <c r="E649" i="10"/>
  <c r="E650" i="10"/>
  <c r="E651" i="10"/>
  <c r="E652" i="10"/>
  <c r="E653" i="10"/>
  <c r="E304" i="10"/>
  <c r="E154" i="10"/>
  <c r="E305" i="10"/>
  <c r="E169" i="10"/>
  <c r="E654" i="10"/>
  <c r="E655" i="10"/>
  <c r="E289" i="10"/>
  <c r="E320" i="10"/>
  <c r="E155" i="10"/>
  <c r="E4" i="10"/>
  <c r="E226" i="10"/>
  <c r="E80" i="10"/>
  <c r="E5" i="10"/>
  <c r="E306" i="10"/>
  <c r="E656" i="10"/>
  <c r="E696" i="10"/>
  <c r="E657" i="10"/>
  <c r="E658" i="10"/>
  <c r="E697" i="10"/>
  <c r="E698" i="10"/>
  <c r="E659" i="10"/>
  <c r="E660" i="10"/>
  <c r="E661" i="10"/>
  <c r="E662" i="10"/>
  <c r="E663" i="10"/>
  <c r="E699" i="10"/>
  <c r="E664" i="10"/>
  <c r="E665" i="10"/>
  <c r="E313" i="10"/>
  <c r="E220" i="10"/>
  <c r="E314" i="10"/>
  <c r="E170" i="10"/>
  <c r="E221" i="10"/>
  <c r="E222" i="10"/>
  <c r="E223" i="10"/>
  <c r="E224" i="10"/>
  <c r="E81" i="10"/>
  <c r="E156" i="10"/>
  <c r="E666" i="10"/>
  <c r="E667" i="10"/>
  <c r="E668" i="10"/>
  <c r="E669" i="10"/>
  <c r="E670" i="10"/>
  <c r="E602" i="10"/>
  <c r="E603" i="10"/>
  <c r="E604" i="10"/>
  <c r="E605" i="10"/>
  <c r="E606" i="10"/>
  <c r="E607" i="10"/>
  <c r="E266" i="10"/>
  <c r="E315" i="10"/>
  <c r="E225" i="10"/>
  <c r="E82" i="10"/>
  <c r="E83" i="10"/>
  <c r="E157" i="10"/>
  <c r="E158" i="10"/>
  <c r="E84" i="10"/>
  <c r="E267" i="10"/>
  <c r="E268" i="10"/>
  <c r="E85" i="10"/>
  <c r="E288" i="10"/>
  <c r="E159" i="10"/>
  <c r="E160" i="10"/>
  <c r="E161" i="10"/>
  <c r="E162" i="10"/>
  <c r="E671" i="10"/>
  <c r="E672" i="10"/>
  <c r="E673" i="10"/>
  <c r="E674" i="10"/>
  <c r="E675" i="10"/>
  <c r="E676" i="10"/>
  <c r="E677" i="10"/>
  <c r="E678" i="10"/>
  <c r="E679" i="10"/>
  <c r="E680" i="10"/>
  <c r="E681" i="10"/>
  <c r="E682" i="10"/>
  <c r="E683" i="10"/>
  <c r="E684" i="10"/>
  <c r="E685" i="10"/>
  <c r="E686" i="10"/>
  <c r="E687" i="10"/>
  <c r="E688" i="10"/>
  <c r="E689" i="10"/>
  <c r="E690" i="10"/>
  <c r="E691" i="10"/>
  <c r="E692" i="10"/>
  <c r="E693" i="10"/>
  <c r="E694" i="10"/>
  <c r="E695" i="10"/>
  <c r="E163" i="10"/>
  <c r="E283" i="10"/>
  <c r="E284" i="10"/>
  <c r="E700" i="10"/>
  <c r="E701" i="10"/>
  <c r="E702" i="10"/>
  <c r="E703" i="10"/>
  <c r="E704" i="10"/>
  <c r="E269" i="10"/>
  <c r="H51" i="9"/>
  <c r="F51" i="9"/>
  <c r="K50" i="9"/>
  <c r="I50" i="9"/>
  <c r="G50" i="9"/>
  <c r="K49" i="9"/>
  <c r="I49" i="9"/>
  <c r="G49" i="9"/>
  <c r="K48" i="9"/>
  <c r="I48" i="9"/>
  <c r="G48" i="9"/>
  <c r="K46" i="9"/>
  <c r="G46" i="9"/>
  <c r="K44" i="9"/>
  <c r="I44" i="9"/>
  <c r="G44" i="9"/>
  <c r="K41" i="9"/>
  <c r="I41" i="9"/>
  <c r="G41" i="9"/>
  <c r="K40" i="9"/>
  <c r="I40" i="9"/>
  <c r="G40" i="9"/>
  <c r="K39" i="9"/>
  <c r="I39" i="9"/>
  <c r="G39" i="9"/>
  <c r="K38" i="9"/>
  <c r="I38" i="9"/>
  <c r="G38" i="9"/>
  <c r="K37" i="9"/>
  <c r="I37" i="9"/>
  <c r="G37" i="9"/>
  <c r="J32" i="9"/>
  <c r="H32" i="9"/>
  <c r="F32" i="9"/>
  <c r="E32" i="9"/>
  <c r="K30" i="9"/>
  <c r="I30" i="9"/>
  <c r="G30" i="9"/>
  <c r="K28" i="9"/>
  <c r="I28" i="9"/>
  <c r="G28" i="9"/>
  <c r="K26" i="9"/>
  <c r="I26" i="9"/>
  <c r="G26" i="9"/>
  <c r="K25" i="9"/>
  <c r="I25" i="9"/>
  <c r="G25" i="9"/>
  <c r="J23" i="9"/>
  <c r="H23" i="9"/>
  <c r="F23" i="9"/>
  <c r="E23" i="9"/>
  <c r="K22" i="9"/>
  <c r="I22" i="9"/>
  <c r="G22" i="9"/>
  <c r="K21" i="9"/>
  <c r="I21" i="9"/>
  <c r="G21" i="9"/>
  <c r="K20" i="9"/>
  <c r="I20" i="9"/>
  <c r="G20" i="9"/>
  <c r="K19" i="9"/>
  <c r="I19" i="9"/>
  <c r="G19" i="9"/>
  <c r="K18" i="9"/>
  <c r="I18" i="9"/>
  <c r="G18" i="9"/>
  <c r="G17" i="9"/>
  <c r="G16" i="9"/>
  <c r="G15" i="9"/>
  <c r="K14" i="9"/>
  <c r="I14" i="9"/>
  <c r="G14" i="9"/>
  <c r="K13" i="9"/>
  <c r="I13" i="9"/>
  <c r="G13" i="9"/>
  <c r="K12" i="9"/>
  <c r="I12" i="9"/>
  <c r="G12" i="9"/>
  <c r="K11" i="9"/>
  <c r="I11" i="9"/>
  <c r="G11" i="9"/>
  <c r="K10" i="9"/>
  <c r="I10" i="9"/>
  <c r="K9" i="9"/>
  <c r="I9" i="9"/>
  <c r="G9" i="9"/>
  <c r="K8" i="9"/>
  <c r="I8" i="9"/>
  <c r="G8" i="9"/>
  <c r="I11" i="7"/>
  <c r="I12" i="7"/>
  <c r="I13" i="7"/>
  <c r="I14" i="7"/>
  <c r="I15" i="7"/>
  <c r="I16" i="7"/>
  <c r="I17" i="7"/>
  <c r="I18" i="7"/>
  <c r="I19" i="7"/>
  <c r="I32" i="7"/>
  <c r="E616" i="5"/>
  <c r="E659" i="5"/>
  <c r="E204" i="5"/>
  <c r="E205" i="5"/>
  <c r="E610" i="5"/>
  <c r="E566" i="5"/>
  <c r="E206" i="5"/>
  <c r="E331" i="5"/>
  <c r="E207" i="5"/>
  <c r="E208" i="5"/>
  <c r="E209" i="5"/>
  <c r="E111" i="5"/>
  <c r="E287" i="5"/>
  <c r="E660" i="5"/>
  <c r="E87" i="5"/>
  <c r="E374" i="5"/>
  <c r="E514" i="5"/>
  <c r="E2" i="5"/>
  <c r="E515" i="5"/>
  <c r="E288" i="5"/>
  <c r="E289" i="5"/>
  <c r="E638" i="5"/>
  <c r="E3" i="5"/>
  <c r="E58" i="5"/>
  <c r="E59" i="5"/>
  <c r="E112" i="5"/>
  <c r="E88" i="5"/>
  <c r="E567" i="5"/>
  <c r="E516" i="5"/>
  <c r="E332" i="5"/>
  <c r="E4" i="5"/>
  <c r="E375" i="5"/>
  <c r="E333" i="5"/>
  <c r="E293" i="5"/>
  <c r="E60" i="5"/>
  <c r="E5" i="5"/>
  <c r="E481" i="5"/>
  <c r="E376" i="5"/>
  <c r="E334" i="5"/>
  <c r="E210" i="5"/>
  <c r="E136" i="5"/>
  <c r="E335" i="5"/>
  <c r="E336" i="5"/>
  <c r="E113" i="5"/>
  <c r="E482" i="5"/>
  <c r="E661" i="5"/>
  <c r="E137" i="5"/>
  <c r="E138" i="5"/>
  <c r="E6" i="5"/>
  <c r="E377" i="5"/>
  <c r="E662" i="5"/>
  <c r="E61" i="5"/>
  <c r="E318" i="5"/>
  <c r="E517" i="5"/>
  <c r="E483" i="5"/>
  <c r="E617" i="5"/>
  <c r="E337" i="5"/>
  <c r="E139" i="5"/>
  <c r="E663" i="5"/>
  <c r="E104" i="5"/>
  <c r="E338" i="5"/>
  <c r="E378" i="5"/>
  <c r="E700" i="5"/>
  <c r="E294" i="5"/>
  <c r="E7" i="5"/>
  <c r="E339" i="5"/>
  <c r="E62" i="5"/>
  <c r="E8" i="5"/>
  <c r="E63" i="5"/>
  <c r="E89" i="5"/>
  <c r="E379" i="5"/>
  <c r="E114" i="5"/>
  <c r="E9" i="5"/>
  <c r="E10" i="5"/>
  <c r="E518" i="5"/>
  <c r="E309" i="5"/>
  <c r="E115" i="5"/>
  <c r="E639" i="5"/>
  <c r="E340" i="5"/>
  <c r="E319" i="5"/>
  <c r="E618" i="5"/>
  <c r="E140" i="5"/>
  <c r="E611" i="5"/>
  <c r="E11" i="5"/>
  <c r="E116" i="5"/>
  <c r="E519" i="5"/>
  <c r="E12" i="5"/>
  <c r="E131" i="5"/>
  <c r="E13" i="5"/>
  <c r="E64" i="5"/>
  <c r="E520" i="5"/>
  <c r="E14" i="5"/>
  <c r="E521" i="5"/>
  <c r="E522" i="5"/>
  <c r="E141" i="5"/>
  <c r="E211" i="5"/>
  <c r="E15" i="5"/>
  <c r="E16" i="5"/>
  <c r="E212" i="5"/>
  <c r="E142" i="5"/>
  <c r="E65" i="5"/>
  <c r="E523" i="5"/>
  <c r="E524" i="5"/>
  <c r="E525" i="5"/>
  <c r="E526" i="5"/>
  <c r="E527" i="5"/>
  <c r="E143" i="5"/>
  <c r="E380" i="5"/>
  <c r="E381" i="5"/>
  <c r="E213" i="5"/>
  <c r="E382" i="5"/>
  <c r="E528" i="5"/>
  <c r="E383" i="5"/>
  <c r="E529" i="5"/>
  <c r="E90" i="5"/>
  <c r="E341" i="5"/>
  <c r="E214" i="5"/>
  <c r="E342" i="5"/>
  <c r="E384" i="5"/>
  <c r="E295" i="5"/>
  <c r="E144" i="5"/>
  <c r="E343" i="5"/>
  <c r="E215" i="5"/>
  <c r="E385" i="5"/>
  <c r="E145" i="5"/>
  <c r="E216" i="5"/>
  <c r="E386" i="5"/>
  <c r="E344" i="5"/>
  <c r="E530" i="5"/>
  <c r="E17" i="5"/>
  <c r="E345" i="5"/>
  <c r="E612" i="5"/>
  <c r="E484" i="5"/>
  <c r="E346" i="5"/>
  <c r="E105" i="5"/>
  <c r="E531" i="5"/>
  <c r="E619" i="5"/>
  <c r="E18" i="5"/>
  <c r="E347" i="5"/>
  <c r="E387" i="5"/>
  <c r="E19" i="5"/>
  <c r="E664" i="5"/>
  <c r="E388" i="5"/>
  <c r="E701" i="5"/>
  <c r="E348" i="5"/>
  <c r="E66" i="5"/>
  <c r="E389" i="5"/>
  <c r="E349" i="5"/>
  <c r="E20" i="5"/>
  <c r="E21" i="5"/>
  <c r="E22" i="5"/>
  <c r="E117" i="5"/>
  <c r="E23" i="5"/>
  <c r="E320" i="5"/>
  <c r="E485" i="5"/>
  <c r="E321" i="5"/>
  <c r="E390" i="5"/>
  <c r="E350" i="5"/>
  <c r="E322" i="5"/>
  <c r="E391" i="5"/>
  <c r="E640" i="5"/>
  <c r="E132" i="5"/>
  <c r="E532" i="5"/>
  <c r="E665" i="5"/>
  <c r="E392" i="5"/>
  <c r="E486" i="5"/>
  <c r="E533" i="5"/>
  <c r="E146" i="5"/>
  <c r="E147" i="5"/>
  <c r="E148" i="5"/>
  <c r="E290" i="5"/>
  <c r="E487" i="5"/>
  <c r="E149" i="5"/>
  <c r="E24" i="5"/>
  <c r="E67" i="5"/>
  <c r="E68" i="5"/>
  <c r="E351" i="5"/>
  <c r="E534" i="5"/>
  <c r="E666" i="5"/>
  <c r="E393" i="5"/>
  <c r="E69" i="5"/>
  <c r="E150" i="5"/>
  <c r="E535" i="5"/>
  <c r="E568" i="5"/>
  <c r="E667" i="5"/>
  <c r="E394" i="5"/>
  <c r="E488" i="5"/>
  <c r="E668" i="5"/>
  <c r="E669" i="5"/>
  <c r="E395" i="5"/>
  <c r="E489" i="5"/>
  <c r="E70" i="5"/>
  <c r="E396" i="5"/>
  <c r="E397" i="5"/>
  <c r="E569" i="5"/>
  <c r="E570" i="5"/>
  <c r="E670" i="5"/>
  <c r="E641" i="5"/>
  <c r="E296" i="5"/>
  <c r="E642" i="5"/>
  <c r="E571" i="5"/>
  <c r="E643" i="5"/>
  <c r="E572" i="5"/>
  <c r="E573" i="5"/>
  <c r="E644" i="5"/>
  <c r="E574" i="5"/>
  <c r="E575" i="5"/>
  <c r="E576" i="5"/>
  <c r="E577" i="5"/>
  <c r="E578" i="5"/>
  <c r="E579" i="5"/>
  <c r="E580" i="5"/>
  <c r="E581" i="5"/>
  <c r="E582" i="5"/>
  <c r="E583" i="5"/>
  <c r="E645" i="5"/>
  <c r="E151" i="5"/>
  <c r="E352" i="5"/>
  <c r="E398" i="5"/>
  <c r="E353" i="5"/>
  <c r="E399" i="5"/>
  <c r="E25" i="5"/>
  <c r="E613" i="5"/>
  <c r="E400" i="5"/>
  <c r="E26" i="5"/>
  <c r="E401" i="5"/>
  <c r="E402" i="5"/>
  <c r="E620" i="5"/>
  <c r="E310" i="5"/>
  <c r="E403" i="5"/>
  <c r="E71" i="5"/>
  <c r="E404" i="5"/>
  <c r="E405" i="5"/>
  <c r="E91" i="5"/>
  <c r="E621" i="5"/>
  <c r="E297" i="5"/>
  <c r="E118" i="5"/>
  <c r="E119" i="5"/>
  <c r="E27" i="5"/>
  <c r="E406" i="5"/>
  <c r="E407" i="5"/>
  <c r="E120" i="5"/>
  <c r="E408" i="5"/>
  <c r="E536" i="5"/>
  <c r="E28" i="5"/>
  <c r="E323" i="5"/>
  <c r="E311" i="5"/>
  <c r="E354" i="5"/>
  <c r="E29" i="5"/>
  <c r="E537" i="5"/>
  <c r="E622" i="5"/>
  <c r="E671" i="5"/>
  <c r="E490" i="5"/>
  <c r="E355" i="5"/>
  <c r="E672" i="5"/>
  <c r="E217" i="5"/>
  <c r="E218" i="5"/>
  <c r="E219" i="5"/>
  <c r="E702" i="5"/>
  <c r="E30" i="5"/>
  <c r="E31" i="5"/>
  <c r="E32" i="5"/>
  <c r="E33" i="5"/>
  <c r="E491" i="5"/>
  <c r="E356" i="5"/>
  <c r="E646" i="5"/>
  <c r="E409" i="5"/>
  <c r="E220" i="5"/>
  <c r="E673" i="5"/>
  <c r="E221" i="5"/>
  <c r="E674" i="5"/>
  <c r="E34" i="5"/>
  <c r="E152" i="5"/>
  <c r="E153" i="5"/>
  <c r="E154" i="5"/>
  <c r="E538" i="5"/>
  <c r="E539" i="5"/>
  <c r="E72" i="5"/>
  <c r="E410" i="5"/>
  <c r="E73" i="5"/>
  <c r="E411" i="5"/>
  <c r="E35" i="5"/>
  <c r="E540" i="5"/>
  <c r="E492" i="5"/>
  <c r="E493" i="5"/>
  <c r="E494" i="5"/>
  <c r="E623" i="5"/>
  <c r="E541" i="5"/>
  <c r="E584" i="5"/>
  <c r="E92" i="5"/>
  <c r="E155" i="5"/>
  <c r="E156" i="5"/>
  <c r="E312" i="5"/>
  <c r="E647" i="5"/>
  <c r="E648" i="5"/>
  <c r="E133" i="5"/>
  <c r="E298" i="5"/>
  <c r="E624" i="5"/>
  <c r="E93" i="5"/>
  <c r="E357" i="5"/>
  <c r="E74" i="5"/>
  <c r="E585" i="5"/>
  <c r="E36" i="5"/>
  <c r="E157" i="5"/>
  <c r="E358" i="5"/>
  <c r="E37" i="5"/>
  <c r="E324" i="5"/>
  <c r="E328" i="5"/>
  <c r="E158" i="5"/>
  <c r="E159" i="5"/>
  <c r="E160" i="5"/>
  <c r="E161" i="5"/>
  <c r="E162" i="5"/>
  <c r="E495" i="5"/>
  <c r="E542" i="5"/>
  <c r="E134" i="5"/>
  <c r="E75" i="5"/>
  <c r="E163" i="5"/>
  <c r="E412" i="5"/>
  <c r="E164" i="5"/>
  <c r="E165" i="5"/>
  <c r="E413" i="5"/>
  <c r="E222" i="5"/>
  <c r="E625" i="5"/>
  <c r="E675" i="5"/>
  <c r="E359" i="5"/>
  <c r="E166" i="5"/>
  <c r="E167" i="5"/>
  <c r="E586" i="5"/>
  <c r="E414" i="5"/>
  <c r="E360" i="5"/>
  <c r="E415" i="5"/>
  <c r="E361" i="5"/>
  <c r="E121" i="5"/>
  <c r="E122" i="5"/>
  <c r="E195" i="5"/>
  <c r="E76" i="5"/>
  <c r="E223" i="5"/>
  <c r="E291" i="5"/>
  <c r="E168" i="5"/>
  <c r="E169" i="5"/>
  <c r="E106" i="5"/>
  <c r="E416" i="5"/>
  <c r="E417" i="5"/>
  <c r="E418" i="5"/>
  <c r="E77" i="5"/>
  <c r="E419" i="5"/>
  <c r="E543" i="5"/>
  <c r="E224" i="5"/>
  <c r="E420" i="5"/>
  <c r="E676" i="5"/>
  <c r="E649" i="5"/>
  <c r="E196" i="5"/>
  <c r="E225" i="5"/>
  <c r="E677" i="5"/>
  <c r="E421" i="5"/>
  <c r="E626" i="5"/>
  <c r="E197" i="5"/>
  <c r="E226" i="5"/>
  <c r="E227" i="5"/>
  <c r="E678" i="5"/>
  <c r="E422" i="5"/>
  <c r="E650" i="5"/>
  <c r="E78" i="5"/>
  <c r="E496" i="5"/>
  <c r="E651" i="5"/>
  <c r="E228" i="5"/>
  <c r="E170" i="5"/>
  <c r="E627" i="5"/>
  <c r="E679" i="5"/>
  <c r="E544" i="5"/>
  <c r="E423" i="5"/>
  <c r="E229" i="5"/>
  <c r="E424" i="5"/>
  <c r="E628" i="5"/>
  <c r="E545" i="5"/>
  <c r="E652" i="5"/>
  <c r="E230" i="5"/>
  <c r="E325" i="5"/>
  <c r="E546" i="5"/>
  <c r="E680" i="5"/>
  <c r="E231" i="5"/>
  <c r="E299" i="5"/>
  <c r="E300" i="5"/>
  <c r="E681" i="5"/>
  <c r="E682" i="5"/>
  <c r="E79" i="5"/>
  <c r="E587" i="5"/>
  <c r="E588" i="5"/>
  <c r="E326" i="5"/>
  <c r="E232" i="5"/>
  <c r="E233" i="5"/>
  <c r="E589" i="5"/>
  <c r="E547" i="5"/>
  <c r="E234" i="5"/>
  <c r="E171" i="5"/>
  <c r="E235" i="5"/>
  <c r="E198" i="5"/>
  <c r="E236" i="5"/>
  <c r="E548" i="5"/>
  <c r="E590" i="5"/>
  <c r="E591" i="5"/>
  <c r="E549" i="5"/>
  <c r="E38" i="5"/>
  <c r="E550" i="5"/>
  <c r="E237" i="5"/>
  <c r="E592" i="5"/>
  <c r="E593" i="5"/>
  <c r="E94" i="5"/>
  <c r="E238" i="5"/>
  <c r="E594" i="5"/>
  <c r="E362" i="5"/>
  <c r="E239" i="5"/>
  <c r="E240" i="5"/>
  <c r="E551" i="5"/>
  <c r="E241" i="5"/>
  <c r="E172" i="5"/>
  <c r="E242" i="5"/>
  <c r="E39" i="5"/>
  <c r="E243" i="5"/>
  <c r="E244" i="5"/>
  <c r="E595" i="5"/>
  <c r="E245" i="5"/>
  <c r="E425" i="5"/>
  <c r="E173" i="5"/>
  <c r="E313" i="5"/>
  <c r="E314" i="5"/>
  <c r="E246" i="5"/>
  <c r="E363" i="5"/>
  <c r="E174" i="5"/>
  <c r="E175" i="5"/>
  <c r="E596" i="5"/>
  <c r="E552" i="5"/>
  <c r="E364" i="5"/>
  <c r="E597" i="5"/>
  <c r="E683" i="5"/>
  <c r="E247" i="5"/>
  <c r="E40" i="5"/>
  <c r="E248" i="5"/>
  <c r="E598" i="5"/>
  <c r="E249" i="5"/>
  <c r="E176" i="5"/>
  <c r="E553" i="5"/>
  <c r="E41" i="5"/>
  <c r="E426" i="5"/>
  <c r="E327" i="5"/>
  <c r="E177" i="5"/>
  <c r="E42" i="5"/>
  <c r="E365" i="5"/>
  <c r="E366" i="5"/>
  <c r="E250" i="5"/>
  <c r="E599" i="5"/>
  <c r="E600" i="5"/>
  <c r="E367" i="5"/>
  <c r="E251" i="5"/>
  <c r="E368" i="5"/>
  <c r="E554" i="5"/>
  <c r="E252" i="5"/>
  <c r="E369" i="5"/>
  <c r="E370" i="5"/>
  <c r="E601" i="5"/>
  <c r="E43" i="5"/>
  <c r="E253" i="5"/>
  <c r="E602" i="5"/>
  <c r="E178" i="5"/>
  <c r="E603" i="5"/>
  <c r="E555" i="5"/>
  <c r="E684" i="5"/>
  <c r="E179" i="5"/>
  <c r="E604" i="5"/>
  <c r="E556" i="5"/>
  <c r="E427" i="5"/>
  <c r="E605" i="5"/>
  <c r="E557" i="5"/>
  <c r="E371" i="5"/>
  <c r="E428" i="5"/>
  <c r="E95" i="5"/>
  <c r="E254" i="5"/>
  <c r="E255" i="5"/>
  <c r="E256" i="5"/>
  <c r="E257" i="5"/>
  <c r="E429" i="5"/>
  <c r="E258" i="5"/>
  <c r="E259" i="5"/>
  <c r="E260" i="5"/>
  <c r="E261" i="5"/>
  <c r="E262" i="5"/>
  <c r="E263" i="5"/>
  <c r="E264" i="5"/>
  <c r="E430" i="5"/>
  <c r="E265" i="5"/>
  <c r="E431" i="5"/>
  <c r="E653" i="5"/>
  <c r="E123" i="5"/>
  <c r="E685" i="5"/>
  <c r="E629" i="5"/>
  <c r="E686" i="5"/>
  <c r="E687" i="5"/>
  <c r="E688" i="5"/>
  <c r="E301" i="5"/>
  <c r="E302" i="5"/>
  <c r="E432" i="5"/>
  <c r="E199" i="5"/>
  <c r="E689" i="5"/>
  <c r="E497" i="5"/>
  <c r="E80" i="5"/>
  <c r="E303" i="5"/>
  <c r="E690" i="5"/>
  <c r="E304" i="5"/>
  <c r="E124" i="5"/>
  <c r="E498" i="5"/>
  <c r="E200" i="5"/>
  <c r="E630" i="5"/>
  <c r="E691" i="5"/>
  <c r="E654" i="5"/>
  <c r="E655" i="5"/>
  <c r="E125" i="5"/>
  <c r="E631" i="5"/>
  <c r="E499" i="5"/>
  <c r="E692" i="5"/>
  <c r="E305" i="5"/>
  <c r="E81" i="5"/>
  <c r="E500" i="5"/>
  <c r="E703" i="5"/>
  <c r="E82" i="5"/>
  <c r="E44" i="5"/>
  <c r="E45" i="5"/>
  <c r="E180" i="5"/>
  <c r="E632" i="5"/>
  <c r="E501" i="5"/>
  <c r="E201" i="5"/>
  <c r="E502" i="5"/>
  <c r="E693" i="5"/>
  <c r="E503" i="5"/>
  <c r="E504" i="5"/>
  <c r="E505" i="5"/>
  <c r="E107" i="5"/>
  <c r="E506" i="5"/>
  <c r="E126" i="5"/>
  <c r="E266" i="5"/>
  <c r="E433" i="5"/>
  <c r="E181" i="5"/>
  <c r="E202" i="5"/>
  <c r="E108" i="5"/>
  <c r="E656" i="5"/>
  <c r="E267" i="5"/>
  <c r="E83" i="5"/>
  <c r="E704" i="5"/>
  <c r="E606" i="5"/>
  <c r="E694" i="5"/>
  <c r="E96" i="5"/>
  <c r="E434" i="5"/>
  <c r="E46" i="5"/>
  <c r="E182" i="5"/>
  <c r="E633" i="5"/>
  <c r="E183" i="5"/>
  <c r="E507" i="5"/>
  <c r="E508" i="5"/>
  <c r="E695" i="5"/>
  <c r="E634" i="5"/>
  <c r="E509" i="5"/>
  <c r="E558" i="5"/>
  <c r="E268" i="5"/>
  <c r="E203" i="5"/>
  <c r="E435" i="5"/>
  <c r="E84" i="5"/>
  <c r="E47" i="5"/>
  <c r="E436" i="5"/>
  <c r="E97" i="5"/>
  <c r="E48" i="5"/>
  <c r="E510" i="5"/>
  <c r="E559" i="5"/>
  <c r="E49" i="5"/>
  <c r="E184" i="5"/>
  <c r="E269" i="5"/>
  <c r="E98" i="5"/>
  <c r="E185" i="5"/>
  <c r="E50" i="5"/>
  <c r="E708" i="5"/>
  <c r="E437" i="5"/>
  <c r="E315" i="5"/>
  <c r="E99" i="5"/>
  <c r="E51" i="5"/>
  <c r="E438" i="5"/>
  <c r="E439" i="5"/>
  <c r="E85" i="5"/>
  <c r="E127" i="5"/>
  <c r="E657" i="5"/>
  <c r="E186" i="5"/>
  <c r="E187" i="5"/>
  <c r="E52" i="5"/>
  <c r="E440" i="5"/>
  <c r="E270" i="5"/>
  <c r="E635" i="5"/>
  <c r="E306" i="5"/>
  <c r="E329" i="5"/>
  <c r="E372" i="5"/>
  <c r="E271" i="5"/>
  <c r="E53" i="5"/>
  <c r="E188" i="5"/>
  <c r="E272" i="5"/>
  <c r="E54" i="5"/>
  <c r="E441" i="5"/>
  <c r="E316" i="5"/>
  <c r="E442" i="5"/>
  <c r="E443" i="5"/>
  <c r="E444" i="5"/>
  <c r="E273" i="5"/>
  <c r="E705" i="5"/>
  <c r="E292" i="5"/>
  <c r="E373" i="5"/>
  <c r="E614" i="5"/>
  <c r="E100" i="5"/>
  <c r="E445" i="5"/>
  <c r="E446" i="5"/>
  <c r="E274" i="5"/>
  <c r="E447" i="5"/>
  <c r="E189" i="5"/>
  <c r="E607" i="5"/>
  <c r="E696" i="5"/>
  <c r="E448" i="5"/>
  <c r="E55" i="5"/>
  <c r="E560" i="5"/>
  <c r="E561" i="5"/>
  <c r="E706" i="5"/>
  <c r="E307" i="5"/>
  <c r="E449" i="5"/>
  <c r="E450" i="5"/>
  <c r="E451" i="5"/>
  <c r="E452" i="5"/>
  <c r="E453" i="5"/>
  <c r="E454" i="5"/>
  <c r="E308" i="5"/>
  <c r="E658" i="5"/>
  <c r="E697" i="5"/>
  <c r="E275" i="5"/>
  <c r="E455" i="5"/>
  <c r="E276" i="5"/>
  <c r="E317" i="5"/>
  <c r="E456" i="5"/>
  <c r="E128" i="5"/>
  <c r="E277" i="5"/>
  <c r="E457" i="5"/>
  <c r="E608" i="5"/>
  <c r="E330" i="5"/>
  <c r="E458" i="5"/>
  <c r="E278" i="5"/>
  <c r="E698" i="5"/>
  <c r="E129" i="5"/>
  <c r="E459" i="5"/>
  <c r="E279" i="5"/>
  <c r="E190" i="5"/>
  <c r="E615" i="5"/>
  <c r="E562" i="5"/>
  <c r="E130" i="5"/>
  <c r="E563" i="5"/>
  <c r="E511" i="5"/>
  <c r="E135" i="5"/>
  <c r="E280" i="5"/>
  <c r="E86" i="5"/>
  <c r="E191" i="5"/>
  <c r="E512" i="5"/>
  <c r="E609" i="5"/>
  <c r="E460" i="5"/>
  <c r="E461" i="5"/>
  <c r="E101" i="5"/>
  <c r="E281" i="5"/>
  <c r="E462" i="5"/>
  <c r="E463" i="5"/>
  <c r="E464" i="5"/>
  <c r="E465" i="5"/>
  <c r="E466" i="5"/>
  <c r="E564" i="5"/>
  <c r="E56" i="5"/>
  <c r="E467" i="5"/>
  <c r="E513" i="5"/>
  <c r="E468" i="5"/>
  <c r="E469" i="5"/>
  <c r="E102" i="5"/>
  <c r="E282" i="5"/>
  <c r="E192" i="5"/>
  <c r="E470" i="5"/>
  <c r="E57" i="5"/>
  <c r="E471" i="5"/>
  <c r="E472" i="5"/>
  <c r="E473" i="5"/>
  <c r="E474" i="5"/>
  <c r="E636" i="5"/>
  <c r="E565" i="5"/>
  <c r="E475" i="5"/>
  <c r="E283" i="5"/>
  <c r="E284" i="5"/>
  <c r="E285" i="5"/>
  <c r="E286" i="5"/>
  <c r="E193" i="5"/>
  <c r="E109" i="5"/>
  <c r="E476" i="5"/>
  <c r="E637" i="5"/>
  <c r="E194" i="5"/>
  <c r="E707" i="5"/>
  <c r="E477" i="5"/>
  <c r="E478" i="5"/>
  <c r="E479" i="5"/>
  <c r="E480" i="5"/>
  <c r="E699" i="5"/>
  <c r="E103" i="5"/>
  <c r="E110" i="5"/>
  <c r="AB40" i="7"/>
  <c r="Y40" i="7"/>
  <c r="W40" i="7"/>
  <c r="T40" i="7"/>
  <c r="P40" i="7"/>
  <c r="M40" i="7"/>
  <c r="N40" i="7" s="1"/>
  <c r="K40" i="7"/>
  <c r="J40" i="7"/>
  <c r="H40" i="7"/>
  <c r="F40" i="7"/>
  <c r="E40" i="7"/>
  <c r="D40" i="7"/>
  <c r="AA39" i="7"/>
  <c r="Z39" i="7"/>
  <c r="AC39" i="7" s="1"/>
  <c r="U39" i="7"/>
  <c r="X39" i="7" s="1"/>
  <c r="S39" i="7"/>
  <c r="Q39" i="7"/>
  <c r="L39" i="7"/>
  <c r="I39" i="7"/>
  <c r="G39" i="7"/>
  <c r="Z38" i="7"/>
  <c r="AC38" i="7" s="1"/>
  <c r="U38" i="7"/>
  <c r="X38" i="7" s="1"/>
  <c r="S38" i="7"/>
  <c r="Q38" i="7"/>
  <c r="N38" i="7"/>
  <c r="L38" i="7"/>
  <c r="I38" i="7"/>
  <c r="G38" i="7"/>
  <c r="U37" i="7"/>
  <c r="X37" i="7" s="1"/>
  <c r="S37" i="7"/>
  <c r="Q37" i="7"/>
  <c r="N37" i="7"/>
  <c r="L37" i="7"/>
  <c r="I37" i="7"/>
  <c r="G37" i="7"/>
  <c r="Z36" i="7"/>
  <c r="AC36" i="7" s="1"/>
  <c r="U36" i="7"/>
  <c r="X36" i="7" s="1"/>
  <c r="S36" i="7"/>
  <c r="Q36" i="7"/>
  <c r="N36" i="7"/>
  <c r="L36" i="7"/>
  <c r="I36" i="7"/>
  <c r="G36" i="7"/>
  <c r="Z34" i="7"/>
  <c r="AC34" i="7" s="1"/>
  <c r="U34" i="7"/>
  <c r="V34" i="7" s="1"/>
  <c r="R34" i="7"/>
  <c r="R40" i="7" s="1"/>
  <c r="S40" i="7" s="1"/>
  <c r="Q34" i="7"/>
  <c r="N34" i="7"/>
  <c r="L34" i="7"/>
  <c r="I34" i="7"/>
  <c r="G34" i="7"/>
  <c r="Z33" i="7"/>
  <c r="AC33" i="7" s="1"/>
  <c r="U33" i="7"/>
  <c r="X33" i="7" s="1"/>
  <c r="S33" i="7"/>
  <c r="O33" i="7"/>
  <c r="O40" i="7" s="1"/>
  <c r="N33" i="7"/>
  <c r="L33" i="7"/>
  <c r="I33" i="7"/>
  <c r="G33" i="7"/>
  <c r="Z32" i="7"/>
  <c r="AC32" i="7" s="1"/>
  <c r="U32" i="7"/>
  <c r="X32" i="7" s="1"/>
  <c r="S32" i="7"/>
  <c r="Q32" i="7"/>
  <c r="N32" i="7"/>
  <c r="L32" i="7"/>
  <c r="G32" i="7"/>
  <c r="Z31" i="7"/>
  <c r="AA31" i="7" s="1"/>
  <c r="U31" i="7"/>
  <c r="X31" i="7" s="1"/>
  <c r="S31" i="7"/>
  <c r="Q31" i="7"/>
  <c r="N31" i="7"/>
  <c r="L31" i="7"/>
  <c r="I31" i="7"/>
  <c r="G31" i="7"/>
  <c r="AB26" i="7"/>
  <c r="Y26" i="7"/>
  <c r="W26" i="7"/>
  <c r="T26" i="7"/>
  <c r="P26" i="7"/>
  <c r="O26" i="7"/>
  <c r="Q26" i="7" s="1"/>
  <c r="M26" i="7"/>
  <c r="K26" i="7"/>
  <c r="J26" i="7"/>
  <c r="L26" i="7" s="1"/>
  <c r="H26" i="7"/>
  <c r="F26" i="7"/>
  <c r="E26" i="7"/>
  <c r="D26" i="7"/>
  <c r="Z25" i="7"/>
  <c r="AC25" i="7" s="1"/>
  <c r="V25" i="7"/>
  <c r="U25" i="7"/>
  <c r="X25" i="7" s="1"/>
  <c r="R25" i="7"/>
  <c r="S25" i="7" s="1"/>
  <c r="Q25" i="7"/>
  <c r="N25" i="7"/>
  <c r="L25" i="7"/>
  <c r="I25" i="7"/>
  <c r="G25" i="7"/>
  <c r="Q24" i="7"/>
  <c r="L24" i="7"/>
  <c r="I24" i="7"/>
  <c r="C24" i="7" s="1"/>
  <c r="G24" i="7"/>
  <c r="Z23" i="7"/>
  <c r="AA23" i="7" s="1"/>
  <c r="V23" i="7"/>
  <c r="S23" i="7"/>
  <c r="Q23" i="7"/>
  <c r="Z22" i="7"/>
  <c r="AA22" i="7" s="1"/>
  <c r="U22" i="7"/>
  <c r="S22" i="7"/>
  <c r="Q22" i="7"/>
  <c r="L22" i="7"/>
  <c r="I22" i="7"/>
  <c r="G22" i="7"/>
  <c r="AA21" i="7"/>
  <c r="V21" i="7"/>
  <c r="U21" i="7"/>
  <c r="X21" i="7" s="1"/>
  <c r="Q21" i="7"/>
  <c r="N21" i="7"/>
  <c r="L21" i="7"/>
  <c r="I21" i="7"/>
  <c r="G21" i="7"/>
  <c r="AB20" i="7"/>
  <c r="W20" i="7"/>
  <c r="W28" i="7" s="1"/>
  <c r="M20" i="7"/>
  <c r="M28" i="7" s="1"/>
  <c r="K20" i="7"/>
  <c r="K28" i="7" s="1"/>
  <c r="K42" i="7" s="1"/>
  <c r="J20" i="7"/>
  <c r="H20" i="7"/>
  <c r="F20" i="7"/>
  <c r="G20" i="7" s="1"/>
  <c r="E20" i="7"/>
  <c r="E28" i="7" s="1"/>
  <c r="E42" i="7" s="1"/>
  <c r="D20" i="7"/>
  <c r="Z19" i="7"/>
  <c r="AC19" i="7" s="1"/>
  <c r="V19" i="7"/>
  <c r="S19" i="7"/>
  <c r="Q19" i="7"/>
  <c r="N19" i="7"/>
  <c r="L19" i="7"/>
  <c r="G19" i="7"/>
  <c r="Z18" i="7"/>
  <c r="AC18" i="7" s="1"/>
  <c r="V18" i="7"/>
  <c r="S18" i="7"/>
  <c r="Q18" i="7"/>
  <c r="N18" i="7"/>
  <c r="L18" i="7"/>
  <c r="G18" i="7"/>
  <c r="Z17" i="7"/>
  <c r="AC17" i="7" s="1"/>
  <c r="U17" i="7"/>
  <c r="X17" i="7" s="1"/>
  <c r="S17" i="7"/>
  <c r="Q17" i="7"/>
  <c r="N17" i="7"/>
  <c r="L17" i="7"/>
  <c r="G17" i="7"/>
  <c r="Z16" i="7"/>
  <c r="AC16" i="7" s="1"/>
  <c r="Y16" i="7"/>
  <c r="Y20" i="7" s="1"/>
  <c r="U16" i="7"/>
  <c r="V16" i="7" s="1"/>
  <c r="T16" i="7"/>
  <c r="T20" i="7" s="1"/>
  <c r="T28" i="7" s="1"/>
  <c r="T42" i="7" s="1"/>
  <c r="P16" i="7"/>
  <c r="S16" i="7" s="1"/>
  <c r="O16" i="7"/>
  <c r="O20" i="7" s="1"/>
  <c r="O28" i="7" s="1"/>
  <c r="O42" i="7" s="1"/>
  <c r="N16" i="7"/>
  <c r="L16" i="7"/>
  <c r="G16" i="7"/>
  <c r="Z15" i="7"/>
  <c r="AC15" i="7" s="1"/>
  <c r="X15" i="7"/>
  <c r="V15" i="7"/>
  <c r="U15" i="7"/>
  <c r="S15" i="7"/>
  <c r="Q15" i="7"/>
  <c r="N15" i="7"/>
  <c r="L15" i="7"/>
  <c r="G15" i="7"/>
  <c r="AA14" i="7"/>
  <c r="S14" i="7"/>
  <c r="C14" i="7" s="1"/>
  <c r="Q14" i="7"/>
  <c r="L14" i="7"/>
  <c r="G14" i="7"/>
  <c r="Z13" i="7"/>
  <c r="AA13" i="7" s="1"/>
  <c r="U13" i="7"/>
  <c r="X13" i="7" s="1"/>
  <c r="S13" i="7"/>
  <c r="Q13" i="7"/>
  <c r="N13" i="7"/>
  <c r="L13" i="7"/>
  <c r="G13" i="7"/>
  <c r="Z12" i="7"/>
  <c r="AC12" i="7" s="1"/>
  <c r="U12" i="7"/>
  <c r="V12" i="7" s="1"/>
  <c r="S12" i="7"/>
  <c r="Q12" i="7"/>
  <c r="N12" i="7"/>
  <c r="L12" i="7"/>
  <c r="G12" i="7"/>
  <c r="Z11" i="7"/>
  <c r="AC11" i="7" s="1"/>
  <c r="U11" i="7"/>
  <c r="X11" i="7" s="1"/>
  <c r="S11" i="7"/>
  <c r="Q11" i="7"/>
  <c r="N11" i="7"/>
  <c r="L11" i="7"/>
  <c r="G11" i="7"/>
  <c r="Z10" i="7"/>
  <c r="AA10" i="7" s="1"/>
  <c r="U10" i="7"/>
  <c r="X10" i="7" s="1"/>
  <c r="R10" i="7"/>
  <c r="R20" i="7" s="1"/>
  <c r="Q10" i="7"/>
  <c r="N10" i="7"/>
  <c r="L10" i="7"/>
  <c r="I10" i="7"/>
  <c r="G10" i="7"/>
  <c r="Z9" i="7"/>
  <c r="U9" i="7"/>
  <c r="S9" i="7"/>
  <c r="Q9" i="7"/>
  <c r="N9" i="7"/>
  <c r="L9" i="7"/>
  <c r="I9" i="7"/>
  <c r="G9" i="7"/>
  <c r="D43" i="11" l="1"/>
  <c r="C43" i="11"/>
  <c r="C42" i="11"/>
  <c r="D42" i="11"/>
  <c r="C41" i="11"/>
  <c r="D41" i="11"/>
  <c r="C39" i="11"/>
  <c r="D39" i="11"/>
  <c r="C37" i="11"/>
  <c r="D37" i="11"/>
  <c r="D36" i="11"/>
  <c r="C36" i="11"/>
  <c r="C35" i="11"/>
  <c r="D35" i="11"/>
  <c r="C34" i="11"/>
  <c r="D34" i="11"/>
  <c r="D29" i="11"/>
  <c r="C29" i="11"/>
  <c r="C28" i="11"/>
  <c r="D28" i="11"/>
  <c r="C25" i="11"/>
  <c r="D25" i="11"/>
  <c r="AH45" i="11"/>
  <c r="AC45" i="11"/>
  <c r="S45" i="11"/>
  <c r="T31" i="11"/>
  <c r="Q45" i="11"/>
  <c r="R45" i="11" s="1"/>
  <c r="R31" i="11"/>
  <c r="N45" i="11"/>
  <c r="O31" i="11"/>
  <c r="L45" i="11"/>
  <c r="M45" i="11" s="1"/>
  <c r="M31" i="11"/>
  <c r="C20" i="11"/>
  <c r="D20" i="11"/>
  <c r="C19" i="11"/>
  <c r="D19" i="11"/>
  <c r="V31" i="11"/>
  <c r="W23" i="11"/>
  <c r="C18" i="11"/>
  <c r="D18" i="11"/>
  <c r="C16" i="11"/>
  <c r="D16" i="11"/>
  <c r="C15" i="11"/>
  <c r="D15" i="11"/>
  <c r="C14" i="11"/>
  <c r="D14" i="11"/>
  <c r="D13" i="11"/>
  <c r="X31" i="11"/>
  <c r="Y23" i="11"/>
  <c r="D23" i="11" s="1"/>
  <c r="AF31" i="11"/>
  <c r="AG23" i="11"/>
  <c r="C12" i="11"/>
  <c r="D12" i="11"/>
  <c r="AA31" i="11"/>
  <c r="AB23" i="11"/>
  <c r="G31" i="11"/>
  <c r="H23" i="11"/>
  <c r="AC23" i="7"/>
  <c r="C23" i="7" s="1"/>
  <c r="L40" i="7"/>
  <c r="C15" i="7"/>
  <c r="K51" i="9"/>
  <c r="X16" i="7"/>
  <c r="AC22" i="7"/>
  <c r="Y28" i="7"/>
  <c r="B21" i="7"/>
  <c r="C38" i="7"/>
  <c r="Z20" i="7"/>
  <c r="AA12" i="7"/>
  <c r="C36" i="7"/>
  <c r="C18" i="7"/>
  <c r="AA9" i="7"/>
  <c r="B14" i="7"/>
  <c r="C17" i="7"/>
  <c r="K32" i="9"/>
  <c r="J28" i="7"/>
  <c r="J42" i="7" s="1"/>
  <c r="C16" i="7"/>
  <c r="G32" i="9"/>
  <c r="E34" i="9"/>
  <c r="E53" i="9" s="1"/>
  <c r="H34" i="9"/>
  <c r="H53" i="9" s="1"/>
  <c r="I53" i="9" s="1"/>
  <c r="F34" i="9"/>
  <c r="F53" i="9" s="1"/>
  <c r="G53" i="9" s="1"/>
  <c r="I32" i="9"/>
  <c r="I51" i="9"/>
  <c r="G51" i="9"/>
  <c r="G23" i="9"/>
  <c r="K23" i="9"/>
  <c r="J34" i="9"/>
  <c r="I23" i="9"/>
  <c r="C19" i="7"/>
  <c r="AC9" i="7"/>
  <c r="V10" i="7"/>
  <c r="Y42" i="7"/>
  <c r="V17" i="7"/>
  <c r="L20" i="7"/>
  <c r="N26" i="7"/>
  <c r="AC31" i="7"/>
  <c r="V33" i="7"/>
  <c r="AA36" i="7"/>
  <c r="B36" i="7" s="1"/>
  <c r="V38" i="7"/>
  <c r="B10" i="7"/>
  <c r="V11" i="7"/>
  <c r="D28" i="7"/>
  <c r="D42" i="7" s="1"/>
  <c r="C31" i="7"/>
  <c r="C33" i="7"/>
  <c r="S34" i="7"/>
  <c r="L42" i="7"/>
  <c r="X12" i="7"/>
  <c r="AA18" i="7"/>
  <c r="N20" i="7"/>
  <c r="X34" i="7"/>
  <c r="C34" i="7" s="1"/>
  <c r="Q40" i="7"/>
  <c r="P20" i="7"/>
  <c r="P28" i="7" s="1"/>
  <c r="U26" i="7"/>
  <c r="V26" i="7" s="1"/>
  <c r="U20" i="7"/>
  <c r="V20" i="7" s="1"/>
  <c r="AC13" i="7"/>
  <c r="C13" i="7" s="1"/>
  <c r="Q33" i="7"/>
  <c r="AA34" i="7"/>
  <c r="B34" i="7" s="1"/>
  <c r="V36" i="7"/>
  <c r="AB28" i="7"/>
  <c r="C11" i="7"/>
  <c r="B18" i="7"/>
  <c r="B24" i="7"/>
  <c r="C25" i="7"/>
  <c r="C12" i="7"/>
  <c r="H28" i="7"/>
  <c r="H42" i="7" s="1"/>
  <c r="I26" i="7"/>
  <c r="C21" i="7"/>
  <c r="I40" i="7"/>
  <c r="G40" i="7"/>
  <c r="C37" i="7"/>
  <c r="G26" i="7"/>
  <c r="F28" i="7"/>
  <c r="S20" i="7"/>
  <c r="Q28" i="7"/>
  <c r="P42" i="7"/>
  <c r="Q42" i="7" s="1"/>
  <c r="AC20" i="7"/>
  <c r="AA20" i="7"/>
  <c r="M42" i="7"/>
  <c r="N42" i="7" s="1"/>
  <c r="N28" i="7"/>
  <c r="W42" i="7"/>
  <c r="X26" i="7"/>
  <c r="B37" i="7"/>
  <c r="C39" i="7"/>
  <c r="B23" i="7"/>
  <c r="B12" i="7"/>
  <c r="B25" i="7"/>
  <c r="AB42" i="7"/>
  <c r="C32" i="7"/>
  <c r="S10" i="7"/>
  <c r="C10" i="7" s="1"/>
  <c r="AA19" i="7"/>
  <c r="B19" i="7" s="1"/>
  <c r="Z40" i="7"/>
  <c r="AA40" i="7" s="1"/>
  <c r="AA11" i="7"/>
  <c r="V13" i="7"/>
  <c r="B13" i="7" s="1"/>
  <c r="AA15" i="7"/>
  <c r="B15" i="7" s="1"/>
  <c r="AA17" i="7"/>
  <c r="B17" i="7" s="1"/>
  <c r="I20" i="7"/>
  <c r="Q20" i="7"/>
  <c r="V22" i="7"/>
  <c r="B22" i="7" s="1"/>
  <c r="AA25" i="7"/>
  <c r="L28" i="7"/>
  <c r="V32" i="7"/>
  <c r="AA38" i="7"/>
  <c r="B38" i="7" s="1"/>
  <c r="X22" i="7"/>
  <c r="C22" i="7" s="1"/>
  <c r="V9" i="7"/>
  <c r="B9" i="7" s="1"/>
  <c r="Q16" i="7"/>
  <c r="R26" i="7"/>
  <c r="S26" i="7" s="1"/>
  <c r="Z26" i="7"/>
  <c r="AA33" i="7"/>
  <c r="V37" i="7"/>
  <c r="V39" i="7"/>
  <c r="B39" i="7" s="1"/>
  <c r="U40" i="7"/>
  <c r="X20" i="7"/>
  <c r="AA16" i="7"/>
  <c r="X9" i="7"/>
  <c r="C9" i="7" s="1"/>
  <c r="V31" i="7"/>
  <c r="B31" i="7" s="1"/>
  <c r="AA32" i="7"/>
  <c r="B32" i="7" s="1"/>
  <c r="K40" i="1"/>
  <c r="M40" i="1"/>
  <c r="M26" i="1"/>
  <c r="K26" i="1"/>
  <c r="M20" i="1"/>
  <c r="K20" i="1"/>
  <c r="N10" i="1"/>
  <c r="N12" i="1"/>
  <c r="N15" i="1"/>
  <c r="N16" i="1"/>
  <c r="N17" i="1"/>
  <c r="N18" i="1"/>
  <c r="N21" i="1"/>
  <c r="N22" i="1"/>
  <c r="N24" i="1"/>
  <c r="C24" i="1" s="1"/>
  <c r="N25" i="1"/>
  <c r="N31" i="1"/>
  <c r="N33" i="1"/>
  <c r="N34" i="1"/>
  <c r="N36" i="1"/>
  <c r="N37" i="1"/>
  <c r="N38" i="1"/>
  <c r="N39" i="1"/>
  <c r="N9" i="1"/>
  <c r="L10" i="1"/>
  <c r="L11" i="1"/>
  <c r="L12" i="1"/>
  <c r="L13" i="1"/>
  <c r="L14" i="1"/>
  <c r="L15" i="1"/>
  <c r="L16" i="1"/>
  <c r="L17" i="1"/>
  <c r="L18" i="1"/>
  <c r="L19" i="1"/>
  <c r="L21" i="1"/>
  <c r="L22" i="1"/>
  <c r="L24" i="1"/>
  <c r="L25" i="1"/>
  <c r="L31" i="1"/>
  <c r="L32" i="1"/>
  <c r="L33" i="1"/>
  <c r="L34" i="1"/>
  <c r="L36" i="1"/>
  <c r="L37" i="1"/>
  <c r="L38" i="1"/>
  <c r="L39" i="1"/>
  <c r="L9" i="1"/>
  <c r="J40" i="1"/>
  <c r="J26" i="1"/>
  <c r="J20" i="1"/>
  <c r="W40" i="4"/>
  <c r="T40" i="4"/>
  <c r="R40" i="4"/>
  <c r="O40" i="4"/>
  <c r="K40" i="4"/>
  <c r="H40" i="4"/>
  <c r="I40" i="4" s="1"/>
  <c r="F40" i="4"/>
  <c r="G40" i="4" s="1"/>
  <c r="E40" i="4"/>
  <c r="U39" i="4"/>
  <c r="X39" i="4" s="1"/>
  <c r="P39" i="4"/>
  <c r="S39" i="4" s="1"/>
  <c r="N39" i="4"/>
  <c r="L39" i="4"/>
  <c r="G39" i="4"/>
  <c r="U38" i="4"/>
  <c r="X38" i="4" s="1"/>
  <c r="P38" i="4"/>
  <c r="S38" i="4" s="1"/>
  <c r="N38" i="4"/>
  <c r="L38" i="4"/>
  <c r="I38" i="4"/>
  <c r="G38" i="4"/>
  <c r="P37" i="4"/>
  <c r="S37" i="4" s="1"/>
  <c r="N37" i="4"/>
  <c r="L37" i="4"/>
  <c r="I37" i="4"/>
  <c r="G37" i="4"/>
  <c r="U36" i="4"/>
  <c r="X36" i="4" s="1"/>
  <c r="P36" i="4"/>
  <c r="Q36" i="4" s="1"/>
  <c r="N36" i="4"/>
  <c r="L36" i="4"/>
  <c r="I36" i="4"/>
  <c r="G36" i="4"/>
  <c r="U34" i="4"/>
  <c r="X34" i="4" s="1"/>
  <c r="P34" i="4"/>
  <c r="Q34" i="4" s="1"/>
  <c r="M34" i="4"/>
  <c r="N34" i="4" s="1"/>
  <c r="L34" i="4"/>
  <c r="I34" i="4"/>
  <c r="G34" i="4"/>
  <c r="U33" i="4"/>
  <c r="V33" i="4" s="1"/>
  <c r="P33" i="4"/>
  <c r="S33" i="4" s="1"/>
  <c r="N33" i="4"/>
  <c r="J33" i="4"/>
  <c r="J40" i="4" s="1"/>
  <c r="L40" i="4" s="1"/>
  <c r="I33" i="4"/>
  <c r="G33" i="4"/>
  <c r="U32" i="4"/>
  <c r="X32" i="4" s="1"/>
  <c r="P32" i="4"/>
  <c r="N32" i="4"/>
  <c r="L32" i="4"/>
  <c r="I32" i="4"/>
  <c r="G32" i="4"/>
  <c r="U31" i="4"/>
  <c r="X31" i="4" s="1"/>
  <c r="P31" i="4"/>
  <c r="Q31" i="4" s="1"/>
  <c r="N31" i="4"/>
  <c r="L31" i="4"/>
  <c r="I31" i="4"/>
  <c r="G31" i="4"/>
  <c r="W26" i="4"/>
  <c r="T26" i="4"/>
  <c r="R26" i="4"/>
  <c r="O26" i="4"/>
  <c r="K26" i="4"/>
  <c r="L26" i="4" s="1"/>
  <c r="J26" i="4"/>
  <c r="H26" i="4"/>
  <c r="F26" i="4"/>
  <c r="I26" i="4" s="1"/>
  <c r="E26" i="4"/>
  <c r="U25" i="4"/>
  <c r="X25" i="4" s="1"/>
  <c r="Q25" i="4"/>
  <c r="P25" i="4"/>
  <c r="S25" i="4" s="1"/>
  <c r="M25" i="4"/>
  <c r="M26" i="4" s="1"/>
  <c r="N26" i="4" s="1"/>
  <c r="L25" i="4"/>
  <c r="I25" i="4"/>
  <c r="G25" i="4"/>
  <c r="L24" i="4"/>
  <c r="G24" i="4"/>
  <c r="U23" i="4"/>
  <c r="X23" i="4" s="1"/>
  <c r="Q23" i="4"/>
  <c r="N23" i="4"/>
  <c r="L23" i="4"/>
  <c r="U22" i="4"/>
  <c r="U26" i="4" s="1"/>
  <c r="X26" i="4" s="1"/>
  <c r="P22" i="4"/>
  <c r="S22" i="4" s="1"/>
  <c r="N22" i="4"/>
  <c r="L22" i="4"/>
  <c r="G22" i="4"/>
  <c r="V21" i="4"/>
  <c r="P21" i="4"/>
  <c r="P26" i="4" s="1"/>
  <c r="L21" i="4"/>
  <c r="I21" i="4"/>
  <c r="G21" i="4"/>
  <c r="W20" i="4"/>
  <c r="W28" i="4" s="1"/>
  <c r="W42" i="4" s="1"/>
  <c r="R20" i="4"/>
  <c r="R28" i="4" s="1"/>
  <c r="H20" i="4"/>
  <c r="I20" i="4" s="1"/>
  <c r="F20" i="4"/>
  <c r="E20" i="4"/>
  <c r="E28" i="4" s="1"/>
  <c r="E42" i="4" s="1"/>
  <c r="U19" i="4"/>
  <c r="V19" i="4" s="1"/>
  <c r="Q19" i="4"/>
  <c r="N19" i="4"/>
  <c r="L19" i="4"/>
  <c r="I19" i="4"/>
  <c r="G19" i="4"/>
  <c r="U18" i="4"/>
  <c r="V18" i="4" s="1"/>
  <c r="Q18" i="4"/>
  <c r="N18" i="4"/>
  <c r="L18" i="4"/>
  <c r="I18" i="4"/>
  <c r="G18" i="4"/>
  <c r="U17" i="4"/>
  <c r="V17" i="4" s="1"/>
  <c r="P17" i="4"/>
  <c r="S17" i="4" s="1"/>
  <c r="N17" i="4"/>
  <c r="L17" i="4"/>
  <c r="I17" i="4"/>
  <c r="G17" i="4"/>
  <c r="U16" i="4"/>
  <c r="V16" i="4" s="1"/>
  <c r="T16" i="4"/>
  <c r="T20" i="4" s="1"/>
  <c r="T28" i="4" s="1"/>
  <c r="T42" i="4" s="1"/>
  <c r="P16" i="4"/>
  <c r="S16" i="4" s="1"/>
  <c r="O16" i="4"/>
  <c r="O20" i="4" s="1"/>
  <c r="O28" i="4" s="1"/>
  <c r="O42" i="4" s="1"/>
  <c r="K16" i="4"/>
  <c r="J16" i="4"/>
  <c r="J20" i="4" s="1"/>
  <c r="J28" i="4" s="1"/>
  <c r="J42" i="4" s="1"/>
  <c r="I16" i="4"/>
  <c r="G16" i="4"/>
  <c r="U15" i="4"/>
  <c r="V15" i="4" s="1"/>
  <c r="P15" i="4"/>
  <c r="S15" i="4" s="1"/>
  <c r="N15" i="4"/>
  <c r="L15" i="4"/>
  <c r="I15" i="4"/>
  <c r="G15" i="4"/>
  <c r="V14" i="4"/>
  <c r="N14" i="4"/>
  <c r="L14" i="4"/>
  <c r="G14" i="4"/>
  <c r="U13" i="4"/>
  <c r="X13" i="4" s="1"/>
  <c r="P13" i="4"/>
  <c r="S13" i="4" s="1"/>
  <c r="N13" i="4"/>
  <c r="L13" i="4"/>
  <c r="I13" i="4"/>
  <c r="G13" i="4"/>
  <c r="X12" i="4"/>
  <c r="U12" i="4"/>
  <c r="V12" i="4" s="1"/>
  <c r="P12" i="4"/>
  <c r="S12" i="4" s="1"/>
  <c r="N12" i="4"/>
  <c r="L12" i="4"/>
  <c r="I12" i="4"/>
  <c r="G12" i="4"/>
  <c r="U11" i="4"/>
  <c r="V11" i="4" s="1"/>
  <c r="P11" i="4"/>
  <c r="S11" i="4" s="1"/>
  <c r="N11" i="4"/>
  <c r="L11" i="4"/>
  <c r="I11" i="4"/>
  <c r="G11" i="4"/>
  <c r="U10" i="4"/>
  <c r="V10" i="4" s="1"/>
  <c r="P10" i="4"/>
  <c r="S10" i="4" s="1"/>
  <c r="M10" i="4"/>
  <c r="M20" i="4" s="1"/>
  <c r="L10" i="4"/>
  <c r="I10" i="4"/>
  <c r="G10" i="4"/>
  <c r="U9" i="4"/>
  <c r="V9" i="4" s="1"/>
  <c r="P9" i="4"/>
  <c r="N9" i="4"/>
  <c r="L9" i="4"/>
  <c r="I9" i="4"/>
  <c r="G9" i="4"/>
  <c r="Z9" i="4"/>
  <c r="AA9" i="4"/>
  <c r="Z10" i="4"/>
  <c r="AA10" i="4" s="1"/>
  <c r="Z11" i="4"/>
  <c r="AC11" i="4" s="1"/>
  <c r="Z12" i="4"/>
  <c r="AC12" i="4" s="1"/>
  <c r="AA13" i="4"/>
  <c r="AA14" i="4"/>
  <c r="Z15" i="4"/>
  <c r="AA15" i="4" s="1"/>
  <c r="Y16" i="4"/>
  <c r="Y20" i="4" s="1"/>
  <c r="Z16" i="4"/>
  <c r="Z17" i="4"/>
  <c r="AA17" i="4" s="1"/>
  <c r="AA18" i="4"/>
  <c r="Z19" i="4"/>
  <c r="AA19" i="4"/>
  <c r="Z21" i="4"/>
  <c r="AA21" i="4" s="1"/>
  <c r="AA23" i="4"/>
  <c r="Z25" i="4"/>
  <c r="AA25" i="4" s="1"/>
  <c r="Y26" i="4"/>
  <c r="Z31" i="4"/>
  <c r="AA31" i="4" s="1"/>
  <c r="AA32" i="4"/>
  <c r="Z33" i="4"/>
  <c r="AA33" i="4" s="1"/>
  <c r="Z34" i="4"/>
  <c r="AA34" i="4" s="1"/>
  <c r="Z36" i="4"/>
  <c r="AC36" i="4" s="1"/>
  <c r="Z38" i="4"/>
  <c r="AA38" i="4" s="1"/>
  <c r="AA39" i="4"/>
  <c r="Y40" i="4"/>
  <c r="AB40" i="4"/>
  <c r="AB26" i="4"/>
  <c r="AC23" i="4"/>
  <c r="AB20" i="4"/>
  <c r="AC19" i="4"/>
  <c r="AC18" i="4"/>
  <c r="AC15" i="4"/>
  <c r="AC10" i="4"/>
  <c r="AC9" i="4"/>
  <c r="R40" i="1"/>
  <c r="P40" i="1"/>
  <c r="O40" i="1"/>
  <c r="Q39" i="1"/>
  <c r="S38" i="1"/>
  <c r="Q38" i="1"/>
  <c r="S37" i="1"/>
  <c r="Q37" i="1"/>
  <c r="S36" i="1"/>
  <c r="Q36" i="1"/>
  <c r="S34" i="1"/>
  <c r="Q34" i="1"/>
  <c r="S33" i="1"/>
  <c r="Q33" i="1"/>
  <c r="S32" i="1"/>
  <c r="Q32" i="1"/>
  <c r="S31" i="1"/>
  <c r="Q31" i="1"/>
  <c r="R26" i="1"/>
  <c r="P26" i="1"/>
  <c r="O26" i="1"/>
  <c r="S25" i="1"/>
  <c r="Q25" i="1"/>
  <c r="Q24" i="1"/>
  <c r="Q22" i="1"/>
  <c r="S21" i="1"/>
  <c r="Q21" i="1"/>
  <c r="R20" i="1"/>
  <c r="P20" i="1"/>
  <c r="O20" i="1"/>
  <c r="S19" i="1"/>
  <c r="Q19" i="1"/>
  <c r="S18" i="1"/>
  <c r="Q18" i="1"/>
  <c r="S17" i="1"/>
  <c r="Q17" i="1"/>
  <c r="S16" i="1"/>
  <c r="Q16" i="1"/>
  <c r="S15" i="1"/>
  <c r="Q15" i="1"/>
  <c r="Q14" i="1"/>
  <c r="S13" i="1"/>
  <c r="Q13" i="1"/>
  <c r="S12" i="1"/>
  <c r="Q12" i="1"/>
  <c r="S11" i="1"/>
  <c r="Q11" i="1"/>
  <c r="S10" i="1"/>
  <c r="Q10" i="1"/>
  <c r="S9" i="1"/>
  <c r="Q9" i="1"/>
  <c r="H31" i="11" l="1"/>
  <c r="G45" i="11"/>
  <c r="J31" i="11"/>
  <c r="AA45" i="11"/>
  <c r="AB45" i="11" s="1"/>
  <c r="AB31" i="11"/>
  <c r="AD31" i="11"/>
  <c r="AF45" i="11"/>
  <c r="AG45" i="11" s="1"/>
  <c r="AG31" i="11"/>
  <c r="AI31" i="11"/>
  <c r="X45" i="11"/>
  <c r="Y31" i="11"/>
  <c r="C23" i="11"/>
  <c r="V45" i="11"/>
  <c r="W45" i="11" s="1"/>
  <c r="W31" i="11"/>
  <c r="C31" i="11"/>
  <c r="C45" i="11"/>
  <c r="D31" i="11"/>
  <c r="O45" i="11"/>
  <c r="T45" i="11"/>
  <c r="AD45" i="11"/>
  <c r="AI45" i="11"/>
  <c r="L26" i="1"/>
  <c r="N26" i="1"/>
  <c r="R28" i="1"/>
  <c r="L20" i="1"/>
  <c r="Q40" i="1"/>
  <c r="S31" i="4"/>
  <c r="AB28" i="4"/>
  <c r="AB42" i="4" s="1"/>
  <c r="AA12" i="4"/>
  <c r="B16" i="7"/>
  <c r="AC25" i="4"/>
  <c r="AA36" i="4"/>
  <c r="AA16" i="4"/>
  <c r="AA11" i="4"/>
  <c r="S34" i="4"/>
  <c r="N20" i="1"/>
  <c r="K34" i="9"/>
  <c r="J53" i="9"/>
  <c r="K53" i="9" s="1"/>
  <c r="Y28" i="4"/>
  <c r="Y42" i="4" s="1"/>
  <c r="L16" i="4"/>
  <c r="P40" i="4"/>
  <c r="Q40" i="4" s="1"/>
  <c r="V38" i="4"/>
  <c r="G34" i="9"/>
  <c r="I34" i="9"/>
  <c r="B20" i="7"/>
  <c r="B33" i="7"/>
  <c r="B11" i="7"/>
  <c r="U28" i="7"/>
  <c r="X28" i="7" s="1"/>
  <c r="R28" i="7"/>
  <c r="R42" i="7" s="1"/>
  <c r="S42" i="7" s="1"/>
  <c r="I28" i="7"/>
  <c r="F42" i="7"/>
  <c r="G42" i="7" s="1"/>
  <c r="G28" i="7"/>
  <c r="AC26" i="7"/>
  <c r="C26" i="7" s="1"/>
  <c r="AA26" i="7"/>
  <c r="B26" i="7" s="1"/>
  <c r="C20" i="7"/>
  <c r="X40" i="7"/>
  <c r="V40" i="7"/>
  <c r="B40" i="7" s="1"/>
  <c r="AC40" i="7"/>
  <c r="Z28" i="7"/>
  <c r="N40" i="1"/>
  <c r="S40" i="1"/>
  <c r="L40" i="1"/>
  <c r="O28" i="1"/>
  <c r="O42" i="1" s="1"/>
  <c r="Q26" i="1"/>
  <c r="J28" i="1"/>
  <c r="J42" i="1" s="1"/>
  <c r="X11" i="4"/>
  <c r="X19" i="4"/>
  <c r="S32" i="4"/>
  <c r="X33" i="4"/>
  <c r="S36" i="4"/>
  <c r="P20" i="4"/>
  <c r="S20" i="4" s="1"/>
  <c r="X15" i="4"/>
  <c r="X18" i="4"/>
  <c r="V31" i="4"/>
  <c r="V34" i="4"/>
  <c r="Q9" i="4"/>
  <c r="X17" i="4"/>
  <c r="F28" i="4"/>
  <c r="Q22" i="4"/>
  <c r="M40" i="4"/>
  <c r="N40" i="4" s="1"/>
  <c r="AC33" i="4"/>
  <c r="X16" i="4"/>
  <c r="Q38" i="4"/>
  <c r="Q13" i="4"/>
  <c r="V22" i="4"/>
  <c r="V25" i="4"/>
  <c r="Z40" i="4"/>
  <c r="AA40" i="4" s="1"/>
  <c r="N16" i="4"/>
  <c r="X22" i="4"/>
  <c r="Q20" i="4"/>
  <c r="P28" i="4"/>
  <c r="S28" i="4" s="1"/>
  <c r="R42" i="4"/>
  <c r="M28" i="4"/>
  <c r="F42" i="4"/>
  <c r="G42" i="4" s="1"/>
  <c r="G28" i="4"/>
  <c r="Q26" i="4"/>
  <c r="S26" i="4"/>
  <c r="U40" i="4"/>
  <c r="V40" i="4" s="1"/>
  <c r="S9" i="4"/>
  <c r="N10" i="4"/>
  <c r="K20" i="4"/>
  <c r="H28" i="4"/>
  <c r="Q32" i="4"/>
  <c r="L33" i="4"/>
  <c r="Q10" i="4"/>
  <c r="V13" i="4"/>
  <c r="Q16" i="4"/>
  <c r="U20" i="4"/>
  <c r="Q21" i="4"/>
  <c r="V23" i="4"/>
  <c r="N25" i="4"/>
  <c r="V26" i="4"/>
  <c r="Q37" i="4"/>
  <c r="Q39" i="4"/>
  <c r="X9" i="4"/>
  <c r="Q11" i="4"/>
  <c r="S21" i="4"/>
  <c r="G26" i="4"/>
  <c r="V32" i="4"/>
  <c r="Q33" i="4"/>
  <c r="V36" i="4"/>
  <c r="G20" i="4"/>
  <c r="Q12" i="4"/>
  <c r="Q15" i="4"/>
  <c r="Q17" i="4"/>
  <c r="V39" i="4"/>
  <c r="Z26" i="4"/>
  <c r="AA26" i="4" s="1"/>
  <c r="Z20" i="4"/>
  <c r="AC20" i="4" s="1"/>
  <c r="AC21" i="4"/>
  <c r="AC34" i="4"/>
  <c r="AC17" i="4"/>
  <c r="AC38" i="4"/>
  <c r="AC16" i="4"/>
  <c r="AC31" i="4"/>
  <c r="S20" i="1"/>
  <c r="S26" i="1"/>
  <c r="R42" i="1"/>
  <c r="Q20" i="1"/>
  <c r="P28" i="1"/>
  <c r="Y45" i="11" l="1"/>
  <c r="D45" i="11" s="1"/>
  <c r="H45" i="11"/>
  <c r="J45" i="11"/>
  <c r="S40" i="4"/>
  <c r="AC40" i="4"/>
  <c r="V28" i="7"/>
  <c r="U42" i="7"/>
  <c r="S28" i="7"/>
  <c r="I42" i="7"/>
  <c r="Z42" i="7"/>
  <c r="AA28" i="7"/>
  <c r="AC28" i="7"/>
  <c r="C28" i="7" s="1"/>
  <c r="C40" i="7"/>
  <c r="AC26" i="4"/>
  <c r="X40" i="4"/>
  <c r="M42" i="4"/>
  <c r="H42" i="4"/>
  <c r="I42" i="4" s="1"/>
  <c r="I28" i="4"/>
  <c r="U28" i="4"/>
  <c r="V20" i="4"/>
  <c r="P42" i="4"/>
  <c r="Q42" i="4" s="1"/>
  <c r="Q28" i="4"/>
  <c r="K28" i="4"/>
  <c r="N28" i="4" s="1"/>
  <c r="L20" i="4"/>
  <c r="N20" i="4"/>
  <c r="X20" i="4"/>
  <c r="Z28" i="4"/>
  <c r="AA20" i="4"/>
  <c r="AC28" i="4"/>
  <c r="P42" i="1"/>
  <c r="Q42" i="1" s="1"/>
  <c r="Q28" i="1"/>
  <c r="S28" i="1"/>
  <c r="B28" i="7" l="1"/>
  <c r="V42" i="7"/>
  <c r="X42" i="7"/>
  <c r="AA42" i="7"/>
  <c r="B42" i="7" s="1"/>
  <c r="AC42" i="7"/>
  <c r="C42" i="7" s="1"/>
  <c r="N42" i="4"/>
  <c r="V28" i="4"/>
  <c r="U42" i="4"/>
  <c r="X28" i="4"/>
  <c r="K42" i="4"/>
  <c r="L42" i="4" s="1"/>
  <c r="L28" i="4"/>
  <c r="S42" i="4"/>
  <c r="AA28" i="4"/>
  <c r="Z42" i="4"/>
  <c r="AA42" i="4" s="1"/>
  <c r="S42" i="1"/>
  <c r="V42" i="4" l="1"/>
  <c r="X42" i="4"/>
  <c r="AC42" i="4"/>
  <c r="C32" i="4" l="1"/>
  <c r="AG40" i="4"/>
  <c r="AD40" i="4"/>
  <c r="AE39" i="4"/>
  <c r="AH39" i="4" s="1"/>
  <c r="AE38" i="4"/>
  <c r="AH38" i="4" s="1"/>
  <c r="AE36" i="4"/>
  <c r="AF36" i="4" s="1"/>
  <c r="AE34" i="4"/>
  <c r="AH34" i="4" s="1"/>
  <c r="AE33" i="4"/>
  <c r="AH33" i="4" s="1"/>
  <c r="AE31" i="4"/>
  <c r="AH31" i="4" s="1"/>
  <c r="AG26" i="4"/>
  <c r="AD26" i="4"/>
  <c r="AE25" i="4"/>
  <c r="AH25" i="4" s="1"/>
  <c r="AE23" i="4"/>
  <c r="AH23" i="4" s="1"/>
  <c r="AE21" i="4"/>
  <c r="AH21" i="4" s="1"/>
  <c r="AG20" i="4"/>
  <c r="AD20" i="4"/>
  <c r="AD28" i="4" s="1"/>
  <c r="AD42" i="4" s="1"/>
  <c r="AE19" i="4"/>
  <c r="AH19" i="4" s="1"/>
  <c r="AE18" i="4"/>
  <c r="AH18" i="4" s="1"/>
  <c r="AE17" i="4"/>
  <c r="AH17" i="4" s="1"/>
  <c r="AE16" i="4"/>
  <c r="AH16" i="4" s="1"/>
  <c r="AE15" i="4"/>
  <c r="AF15" i="4" s="1"/>
  <c r="AE13" i="4"/>
  <c r="AH13" i="4" s="1"/>
  <c r="AE12" i="4"/>
  <c r="AH12" i="4" s="1"/>
  <c r="AE11" i="4"/>
  <c r="AH11" i="4" s="1"/>
  <c r="AE10" i="4"/>
  <c r="AH10" i="4" s="1"/>
  <c r="AE9" i="4"/>
  <c r="AF9" i="4" s="1"/>
  <c r="D40" i="4"/>
  <c r="C37" i="4"/>
  <c r="C36" i="4"/>
  <c r="B35" i="4"/>
  <c r="B32" i="4"/>
  <c r="B31" i="4"/>
  <c r="D26" i="4"/>
  <c r="C25" i="4"/>
  <c r="B24" i="4"/>
  <c r="C23" i="4"/>
  <c r="B23" i="4"/>
  <c r="B22" i="4"/>
  <c r="C22" i="4"/>
  <c r="D20" i="4"/>
  <c r="B18" i="4"/>
  <c r="B14" i="4"/>
  <c r="C14" i="4"/>
  <c r="D28" i="4" l="1"/>
  <c r="D42" i="4" s="1"/>
  <c r="AF16" i="4"/>
  <c r="AF38" i="4"/>
  <c r="AH15" i="4"/>
  <c r="AF13" i="4"/>
  <c r="AF18" i="4"/>
  <c r="AH36" i="4"/>
  <c r="AE20" i="4"/>
  <c r="AH20" i="4" s="1"/>
  <c r="AH9" i="4"/>
  <c r="C10" i="4"/>
  <c r="B17" i="4"/>
  <c r="AG28" i="4"/>
  <c r="AG42" i="4" s="1"/>
  <c r="C26" i="4"/>
  <c r="AF34" i="4"/>
  <c r="AE40" i="4"/>
  <c r="AF40" i="4" s="1"/>
  <c r="AF12" i="4"/>
  <c r="AF25" i="4"/>
  <c r="AF33" i="4"/>
  <c r="AF10" i="4"/>
  <c r="AF19" i="4"/>
  <c r="AF21" i="4"/>
  <c r="AE26" i="4"/>
  <c r="AF26" i="4" s="1"/>
  <c r="AF17" i="4"/>
  <c r="AF39" i="4"/>
  <c r="AF11" i="4"/>
  <c r="AF23" i="4"/>
  <c r="AF31" i="4"/>
  <c r="C19" i="4"/>
  <c r="C12" i="4"/>
  <c r="B12" i="4"/>
  <c r="B10" i="4"/>
  <c r="B26" i="4"/>
  <c r="C13" i="4"/>
  <c r="C33" i="4"/>
  <c r="B34" i="4"/>
  <c r="B38" i="4"/>
  <c r="B39" i="4"/>
  <c r="C11" i="4"/>
  <c r="B16" i="4"/>
  <c r="C9" i="4"/>
  <c r="C15" i="4"/>
  <c r="C18" i="4"/>
  <c r="B9" i="4"/>
  <c r="B15" i="4"/>
  <c r="B33" i="4"/>
  <c r="B36" i="4"/>
  <c r="B13" i="4"/>
  <c r="C16" i="4"/>
  <c r="B19" i="4"/>
  <c r="C21" i="4"/>
  <c r="B25" i="4"/>
  <c r="C34" i="4"/>
  <c r="B37" i="4"/>
  <c r="C38" i="4"/>
  <c r="C39" i="4"/>
  <c r="B11" i="4"/>
  <c r="B21" i="4"/>
  <c r="AF20" i="4" l="1"/>
  <c r="AH40" i="4"/>
  <c r="AH26" i="4"/>
  <c r="AE28" i="4"/>
  <c r="C40" i="4"/>
  <c r="C31" i="4"/>
  <c r="C17" i="4"/>
  <c r="AE42" i="4" l="1"/>
  <c r="AF28" i="4"/>
  <c r="AH28" i="4"/>
  <c r="B40" i="4"/>
  <c r="C20" i="4"/>
  <c r="B20" i="4"/>
  <c r="AF42" i="4" l="1"/>
  <c r="AH42" i="4"/>
  <c r="C28" i="4"/>
  <c r="B28" i="4"/>
  <c r="B42" i="4"/>
  <c r="C42" i="4" l="1"/>
  <c r="M28" i="1" l="1"/>
  <c r="M42" i="1" s="1"/>
  <c r="K28" i="1"/>
  <c r="K42" i="1" s="1"/>
  <c r="L28" i="1" l="1"/>
  <c r="N28" i="1"/>
  <c r="N42" i="1" l="1"/>
  <c r="L42" i="1"/>
  <c r="X23" i="1"/>
  <c r="X19" i="1"/>
  <c r="X18" i="1"/>
  <c r="X14" i="1"/>
  <c r="C14" i="1" s="1"/>
  <c r="W34" i="1"/>
  <c r="W10" i="1"/>
  <c r="W25" i="1"/>
  <c r="V24" i="1"/>
  <c r="B24" i="1" s="1"/>
  <c r="V21" i="1"/>
  <c r="V14" i="1"/>
  <c r="U16" i="1"/>
  <c r="T16" i="1" l="1"/>
  <c r="T33" i="1"/>
  <c r="W40" i="1" l="1"/>
  <c r="T40" i="1"/>
  <c r="V39" i="1"/>
  <c r="X39" i="1"/>
  <c r="X38" i="1"/>
  <c r="X37" i="1"/>
  <c r="V37" i="1"/>
  <c r="X36" i="1"/>
  <c r="V36" i="1"/>
  <c r="V34" i="1"/>
  <c r="X34" i="1"/>
  <c r="U40" i="1"/>
  <c r="X32" i="1"/>
  <c r="V32" i="1"/>
  <c r="X31" i="1"/>
  <c r="V31" i="1"/>
  <c r="W26" i="1"/>
  <c r="T26" i="1"/>
  <c r="X25" i="1"/>
  <c r="V25" i="1"/>
  <c r="V23" i="1"/>
  <c r="X22" i="1"/>
  <c r="V22" i="1"/>
  <c r="U26" i="1"/>
  <c r="W20" i="1"/>
  <c r="V19" i="1"/>
  <c r="V18" i="1"/>
  <c r="X17" i="1"/>
  <c r="X16" i="1"/>
  <c r="V16" i="1"/>
  <c r="X15" i="1"/>
  <c r="V15" i="1"/>
  <c r="X13" i="1"/>
  <c r="V13" i="1"/>
  <c r="V12" i="1"/>
  <c r="X11" i="1"/>
  <c r="X10" i="1"/>
  <c r="V10" i="1"/>
  <c r="X9" i="1"/>
  <c r="V9" i="1"/>
  <c r="U20" i="1"/>
  <c r="W28" i="1" l="1"/>
  <c r="W42" i="1" s="1"/>
  <c r="V26" i="1"/>
  <c r="V40" i="1"/>
  <c r="X26" i="1"/>
  <c r="U28" i="1"/>
  <c r="X40" i="1"/>
  <c r="V11" i="1"/>
  <c r="X12" i="1"/>
  <c r="V17" i="1"/>
  <c r="T20" i="1"/>
  <c r="T28" i="1" s="1"/>
  <c r="T42" i="1" s="1"/>
  <c r="X20" i="1"/>
  <c r="V33" i="1"/>
  <c r="V38" i="1"/>
  <c r="X33" i="1"/>
  <c r="D40" i="1"/>
  <c r="D26" i="1"/>
  <c r="V28" i="1" l="1"/>
  <c r="U42" i="1"/>
  <c r="V42" i="1" s="1"/>
  <c r="V20" i="1"/>
  <c r="X28" i="1"/>
  <c r="X42" i="1" l="1"/>
  <c r="D20" i="1" l="1"/>
  <c r="AG40" i="1" l="1"/>
  <c r="AG26" i="1"/>
  <c r="AG20" i="1"/>
  <c r="AF14" i="1"/>
  <c r="B14" i="1" s="1"/>
  <c r="AF21" i="1"/>
  <c r="AE18" i="1"/>
  <c r="AF18" i="1" s="1"/>
  <c r="AE36" i="1"/>
  <c r="AF36" i="1" s="1"/>
  <c r="AE23" i="1"/>
  <c r="AF23" i="1" s="1"/>
  <c r="AE17" i="1"/>
  <c r="AF17" i="1" s="1"/>
  <c r="AE39" i="1"/>
  <c r="AH39" i="1" s="1"/>
  <c r="AE16" i="1"/>
  <c r="AE15" i="1"/>
  <c r="AH15" i="1" s="1"/>
  <c r="AE38" i="1"/>
  <c r="AH38" i="1" s="1"/>
  <c r="AE32" i="1"/>
  <c r="AH32" i="1" s="1"/>
  <c r="AE33" i="1"/>
  <c r="AH33" i="1" s="1"/>
  <c r="AE13" i="1"/>
  <c r="AF13" i="1" s="1"/>
  <c r="AE12" i="1"/>
  <c r="AH12" i="1" s="1"/>
  <c r="AE34" i="1"/>
  <c r="AH34" i="1" s="1"/>
  <c r="AE11" i="1"/>
  <c r="AH11" i="1" s="1"/>
  <c r="AE10" i="1"/>
  <c r="AF10" i="1" s="1"/>
  <c r="AE25" i="1"/>
  <c r="AH25" i="1" s="1"/>
  <c r="AE19" i="1"/>
  <c r="AF19" i="1" s="1"/>
  <c r="AE31" i="1"/>
  <c r="AF31" i="1" s="1"/>
  <c r="AE22" i="1"/>
  <c r="AH22" i="1" s="1"/>
  <c r="AE9" i="1"/>
  <c r="AH9" i="1" s="1"/>
  <c r="AD40" i="1"/>
  <c r="AD26" i="1"/>
  <c r="AD16" i="1"/>
  <c r="AD20" i="1" s="1"/>
  <c r="AD28" i="1" l="1"/>
  <c r="AF32" i="1"/>
  <c r="AF38" i="1"/>
  <c r="AH36" i="1"/>
  <c r="AH18" i="1"/>
  <c r="C18" i="1" s="1"/>
  <c r="AD42" i="1"/>
  <c r="AH19" i="1"/>
  <c r="C19" i="1" s="1"/>
  <c r="AF16" i="1"/>
  <c r="AH31" i="1"/>
  <c r="AF12" i="1"/>
  <c r="AF25" i="1"/>
  <c r="AG28" i="1"/>
  <c r="AG42" i="1" s="1"/>
  <c r="AE26" i="1"/>
  <c r="AF26" i="1" s="1"/>
  <c r="AF11" i="1"/>
  <c r="AF33" i="1"/>
  <c r="AF39" i="1"/>
  <c r="AH17" i="1"/>
  <c r="AH13" i="1"/>
  <c r="AF9" i="1"/>
  <c r="AF22" i="1"/>
  <c r="AF34" i="1"/>
  <c r="AH23" i="1"/>
  <c r="C23" i="1" s="1"/>
  <c r="AH16" i="1"/>
  <c r="AF15" i="1"/>
  <c r="AE40" i="1"/>
  <c r="AF40" i="1" s="1"/>
  <c r="AE20" i="1"/>
  <c r="AA19" i="1"/>
  <c r="B19" i="1" s="1"/>
  <c r="AA18" i="1"/>
  <c r="B18" i="1" s="1"/>
  <c r="AA23" i="1"/>
  <c r="B23" i="1" s="1"/>
  <c r="Z37" i="1"/>
  <c r="AA37" i="1" s="1"/>
  <c r="B37" i="1" s="1"/>
  <c r="Z36" i="1"/>
  <c r="AC36" i="1" s="1"/>
  <c r="C36" i="1" s="1"/>
  <c r="Z17" i="1"/>
  <c r="AA17" i="1" s="1"/>
  <c r="B17" i="1" s="1"/>
  <c r="Z39" i="1"/>
  <c r="AC39" i="1" s="1"/>
  <c r="C39" i="1" s="1"/>
  <c r="Z21" i="1"/>
  <c r="AA21" i="1" s="1"/>
  <c r="B21" i="1" s="1"/>
  <c r="Z16" i="1"/>
  <c r="AC16" i="1" s="1"/>
  <c r="Z15" i="1"/>
  <c r="AC15" i="1" s="1"/>
  <c r="C15" i="1" s="1"/>
  <c r="Z38" i="1"/>
  <c r="AC38" i="1" s="1"/>
  <c r="C38" i="1" s="1"/>
  <c r="Z32" i="1"/>
  <c r="AA32" i="1" s="1"/>
  <c r="B32" i="1" s="1"/>
  <c r="Z33" i="1"/>
  <c r="AC33" i="1" s="1"/>
  <c r="C33" i="1" s="1"/>
  <c r="Z13" i="1"/>
  <c r="AA13" i="1" s="1"/>
  <c r="B13" i="1" s="1"/>
  <c r="Z12" i="1"/>
  <c r="AA12" i="1" s="1"/>
  <c r="B12" i="1" s="1"/>
  <c r="Z34" i="1"/>
  <c r="AC34" i="1" s="1"/>
  <c r="C34" i="1" s="1"/>
  <c r="Z11" i="1"/>
  <c r="AC11" i="1" s="1"/>
  <c r="C11" i="1" s="1"/>
  <c r="Z10" i="1"/>
  <c r="AC10" i="1" s="1"/>
  <c r="C10" i="1" s="1"/>
  <c r="Z25" i="1"/>
  <c r="AA25" i="1" s="1"/>
  <c r="B25" i="1" s="1"/>
  <c r="Z31" i="1"/>
  <c r="AC31" i="1" s="1"/>
  <c r="C31" i="1" s="1"/>
  <c r="Z22" i="1"/>
  <c r="AC22" i="1" s="1"/>
  <c r="C22" i="1" s="1"/>
  <c r="Z9" i="1"/>
  <c r="AA9" i="1" s="1"/>
  <c r="B9" i="1" s="1"/>
  <c r="C16" i="1" l="1"/>
  <c r="AA22" i="1"/>
  <c r="B22" i="1" s="1"/>
  <c r="AC37" i="1"/>
  <c r="C37" i="1" s="1"/>
  <c r="AC9" i="1"/>
  <c r="C9" i="1" s="1"/>
  <c r="AC13" i="1"/>
  <c r="C13" i="1" s="1"/>
  <c r="AC32" i="1"/>
  <c r="C32" i="1" s="1"/>
  <c r="AC21" i="1"/>
  <c r="C21" i="1" s="1"/>
  <c r="AH26" i="1"/>
  <c r="AA34" i="1"/>
  <c r="B34" i="1" s="1"/>
  <c r="AE28" i="1"/>
  <c r="AF20" i="1"/>
  <c r="AA15" i="1"/>
  <c r="B15" i="1" s="1"/>
  <c r="AA11" i="1"/>
  <c r="B11" i="1" s="1"/>
  <c r="AA33" i="1"/>
  <c r="B33" i="1" s="1"/>
  <c r="AA38" i="1"/>
  <c r="B38" i="1" s="1"/>
  <c r="AC17" i="1"/>
  <c r="C17" i="1" s="1"/>
  <c r="AC12" i="1"/>
  <c r="C12" i="1" s="1"/>
  <c r="AA39" i="1"/>
  <c r="B39" i="1" s="1"/>
  <c r="AC25" i="1"/>
  <c r="C25" i="1" s="1"/>
  <c r="AA10" i="1"/>
  <c r="B10" i="1" s="1"/>
  <c r="AA31" i="1"/>
  <c r="B31" i="1" s="1"/>
  <c r="AA36" i="1"/>
  <c r="B36" i="1" s="1"/>
  <c r="AH20" i="1"/>
  <c r="AH40" i="1"/>
  <c r="Y16" i="1"/>
  <c r="AA16" i="1" s="1"/>
  <c r="B16" i="1" s="1"/>
  <c r="AF28" i="1" l="1"/>
  <c r="AH28" i="1"/>
  <c r="AE42" i="1"/>
  <c r="AF42" i="1" l="1"/>
  <c r="AH42" i="1"/>
  <c r="AB40" i="1" l="1"/>
  <c r="Y40" i="1"/>
  <c r="AB26" i="1"/>
  <c r="Z26" i="1"/>
  <c r="Y26" i="1"/>
  <c r="AB20" i="1"/>
  <c r="Z20" i="1"/>
  <c r="Y20" i="1"/>
  <c r="AA26" i="1" l="1"/>
  <c r="B26" i="1" s="1"/>
  <c r="AA20" i="1"/>
  <c r="B20" i="1" s="1"/>
  <c r="Z40" i="1"/>
  <c r="AA40" i="1" s="1"/>
  <c r="B40" i="1" s="1"/>
  <c r="AB28" i="1"/>
  <c r="AB42" i="1" s="1"/>
  <c r="AC26" i="1"/>
  <c r="C26" i="1" s="1"/>
  <c r="Y28" i="1"/>
  <c r="Y42" i="1" s="1"/>
  <c r="Z28" i="1"/>
  <c r="AC20" i="1"/>
  <c r="C20" i="1" s="1"/>
  <c r="AA28" i="1" l="1"/>
  <c r="B28" i="1" s="1"/>
  <c r="AC40" i="1"/>
  <c r="C40" i="1" s="1"/>
  <c r="Z42" i="1"/>
  <c r="AC28" i="1"/>
  <c r="C28" i="1" s="1"/>
  <c r="AC42" i="1" l="1"/>
  <c r="C42" i="1" s="1"/>
  <c r="AA42" i="1"/>
  <c r="B42" i="1" s="1"/>
  <c r="D28" i="1" l="1"/>
  <c r="D42" i="1" s="1"/>
</calcChain>
</file>

<file path=xl/sharedStrings.xml><?xml version="1.0" encoding="utf-8"?>
<sst xmlns="http://schemas.openxmlformats.org/spreadsheetml/2006/main" count="5912" uniqueCount="546">
  <si>
    <t>Placement Five Years After Graduation</t>
  </si>
  <si>
    <t>The chart below provides employment status data for respondents to the annual alumni survey as of five years after graduation from Trevecca Nazarene University and LinkedIn job placement data.</t>
  </si>
  <si>
    <r>
      <t xml:space="preserve">Job placement includes: (1) employed part- or full-time, (2) self-employed/freelance, and (3) military service.
</t>
    </r>
    <r>
      <rPr>
        <b/>
        <sz val="11"/>
        <color theme="1"/>
        <rFont val="Segoe UI Light"/>
        <family val="2"/>
      </rPr>
      <t>Placement rate includes those employed, in the military, and/or in graduate school full-time.</t>
    </r>
  </si>
  <si>
    <t>Reporting Year:</t>
  </si>
  <si>
    <t>Graduation Year:</t>
  </si>
  <si>
    <t>2014-15</t>
  </si>
  <si>
    <t>Department or Program</t>
  </si>
  <si>
    <t>Avg. Knowledge Rate</t>
  </si>
  <si>
    <t>Avg. Job Placement Rate</t>
  </si>
  <si>
    <t>Benchmark</t>
  </si>
  <si>
    <t># of Graduates</t>
  </si>
  <si>
    <t># Known Status</t>
  </si>
  <si>
    <t>Knowledge Rate</t>
  </si>
  <si>
    <t># Employed</t>
  </si>
  <si>
    <t>Employment Rate</t>
  </si>
  <si>
    <t># Full-time Student</t>
  </si>
  <si>
    <t>Placement Rate</t>
  </si>
  <si>
    <t>Undergraduate</t>
  </si>
  <si>
    <t>Business (BS/BBA)</t>
  </si>
  <si>
    <t>Communication Studies (BA/BS)</t>
  </si>
  <si>
    <t>Education (BS)</t>
  </si>
  <si>
    <t>English (BA)</t>
  </si>
  <si>
    <t>Exercise &amp; Sport Science (BS)</t>
  </si>
  <si>
    <t>Interdisciplinary (AA)</t>
  </si>
  <si>
    <t>Music (AA/BA/BS/BM)</t>
  </si>
  <si>
    <t>NPWI (Cert)</t>
  </si>
  <si>
    <t>Nursing (BSN)</t>
  </si>
  <si>
    <t>Religion (AA/BA)</t>
  </si>
  <si>
    <t>Science, Engineering, &amp; Math (BS)</t>
  </si>
  <si>
    <t>Social &amp; Behavioral Sciences (BS/BA)</t>
  </si>
  <si>
    <t>Social Justice (BS)</t>
  </si>
  <si>
    <t>Technology &amp; Design (BBA/BS)</t>
  </si>
  <si>
    <t>Worship (BA)</t>
  </si>
  <si>
    <t>Traditional Undergraduates</t>
  </si>
  <si>
    <t>Business (AS)</t>
  </si>
  <si>
    <t>Christian Ministry (AA/BA)</t>
  </si>
  <si>
    <t>Computer Information Technology (BS)</t>
  </si>
  <si>
    <t>General Studies (AA/BA)</t>
  </si>
  <si>
    <t>Health Care Administration (BS)</t>
  </si>
  <si>
    <t>Human Services (AA)</t>
  </si>
  <si>
    <t>Management and Leadership (BA)</t>
  </si>
  <si>
    <t>Psychology (BA)</t>
  </si>
  <si>
    <t>Non-traditional Undergraduates</t>
  </si>
  <si>
    <t>Total Undergraduate</t>
  </si>
  <si>
    <t xml:space="preserve">Graduate </t>
  </si>
  <si>
    <t>Business Management (MS/MBA)</t>
  </si>
  <si>
    <t>Clinical Counseling (PhD)</t>
  </si>
  <si>
    <t>Counseling (MA/MMFC/MMFT)</t>
  </si>
  <si>
    <t>Education (MEd/MA)</t>
  </si>
  <si>
    <t>Education: Teaching (MAT)</t>
  </si>
  <si>
    <t>Education Specialist (EdS)</t>
  </si>
  <si>
    <t>Health Care Administration (MS)</t>
  </si>
  <si>
    <t>Information Technology (MS/MBA)</t>
  </si>
  <si>
    <t>Instructional Design &amp; Technology (MS)</t>
  </si>
  <si>
    <t>Leadership &amp; Professional Practice (EdD)</t>
  </si>
  <si>
    <t>Library &amp; Information Science (MLIS)</t>
  </si>
  <si>
    <t>Organizational Leadership (MOL)</t>
  </si>
  <si>
    <t>Physician Assistant (MSM)</t>
  </si>
  <si>
    <t>Religion (MA)</t>
  </si>
  <si>
    <t>Total Graduate</t>
  </si>
  <si>
    <t>Total Undergraduate &amp; Graduate</t>
  </si>
  <si>
    <t xml:space="preserve">5-YEAR JOB PLACEMENT </t>
  </si>
  <si>
    <t>The chart below provides employment status data for respondents to the annual alumni survey as of five years after graduation from Trevecca Nazarene University AND respondents to the alumni directory update (2010-11 graduates only).</t>
  </si>
  <si>
    <t>Job placement includes 1) employed part- or full-time, 2) self-employed/freelance/contract, and 3) military service.</t>
  </si>
  <si>
    <t>2013-14</t>
  </si>
  <si>
    <t>2012-13</t>
  </si>
  <si>
    <t>2011-12</t>
  </si>
  <si>
    <t>2010-11</t>
  </si>
  <si>
    <t>Department / Program</t>
  </si>
  <si>
    <t>Avg. Response Rate</t>
  </si>
  <si>
    <t>Job Placement Benchmark</t>
  </si>
  <si>
    <r>
      <t># Known Status</t>
    </r>
    <r>
      <rPr>
        <b/>
        <vertAlign val="superscript"/>
        <sz val="8"/>
        <color theme="1"/>
        <rFont val="Arial"/>
        <family val="2"/>
      </rPr>
      <t>+</t>
    </r>
  </si>
  <si>
    <r>
      <t>Knowledge Rate</t>
    </r>
    <r>
      <rPr>
        <b/>
        <vertAlign val="superscript"/>
        <sz val="8"/>
        <color theme="1"/>
        <rFont val="Arial"/>
        <family val="2"/>
      </rPr>
      <t>+</t>
    </r>
  </si>
  <si>
    <t># of Responses</t>
  </si>
  <si>
    <t>Response Rate</t>
  </si>
  <si>
    <t>Undergraduates:</t>
  </si>
  <si>
    <t>Business Admininistration</t>
  </si>
  <si>
    <t>Communication Studies</t>
  </si>
  <si>
    <t>Education</t>
  </si>
  <si>
    <t>English</t>
  </si>
  <si>
    <t>Exercise &amp; Sport Science</t>
  </si>
  <si>
    <t>Interdisciplinary  (Gen. St.- AA)</t>
  </si>
  <si>
    <t>Music / Worship Arts / NPWI</t>
  </si>
  <si>
    <t>Religion / SJS</t>
  </si>
  <si>
    <t>Science &amp; Math</t>
  </si>
  <si>
    <t>Social &amp; Behavioral Sciences</t>
  </si>
  <si>
    <t>Technology and Design</t>
  </si>
  <si>
    <t xml:space="preserve">Christian Ministry </t>
  </si>
  <si>
    <t>Computer Information Science/Tech</t>
  </si>
  <si>
    <t>Criminal Justice***</t>
  </si>
  <si>
    <t>***</t>
  </si>
  <si>
    <t>Health Information Technology**</t>
  </si>
  <si>
    <t>**</t>
  </si>
  <si>
    <t xml:space="preserve">Management &amp; Human Relations </t>
  </si>
  <si>
    <t>Graduate Studies:</t>
  </si>
  <si>
    <t>Business - M.S. / M.B.A.</t>
  </si>
  <si>
    <t>Clinical Counseling - Ph.D. *</t>
  </si>
  <si>
    <t>Counseling - M.A./ M.M.F.T.</t>
  </si>
  <si>
    <t>Education - M.Ed./ M.A / M.L.I.S.</t>
  </si>
  <si>
    <t>Education - Ed.S.**</t>
  </si>
  <si>
    <t>Leadership &amp; Prof. Practice - Ed.D.</t>
  </si>
  <si>
    <t>Organizational Leadership - M.O.L**</t>
  </si>
  <si>
    <t>Physician Assistant - M.S.M.</t>
  </si>
  <si>
    <t>Religion - M.A.</t>
  </si>
  <si>
    <t>Total Graduate Studies</t>
  </si>
  <si>
    <t>Total Undergrad &amp; Graduate</t>
  </si>
  <si>
    <t xml:space="preserve"> </t>
  </si>
  <si>
    <t>*  Doctoral degree transitioned to PhD from EdD as of 2010-11</t>
  </si>
  <si>
    <t>** HIT first graduates 2012-13; EdS first graduates 2015-16; MOL first graduates 2011-12</t>
  </si>
  <si>
    <t>*** Non-current program</t>
  </si>
  <si>
    <r>
      <rPr>
        <vertAlign val="superscript"/>
        <sz val="11"/>
        <color theme="1"/>
        <rFont val="Calibri"/>
        <family val="2"/>
        <scheme val="minor"/>
      </rPr>
      <t xml:space="preserve">+ </t>
    </r>
    <r>
      <rPr>
        <sz val="11"/>
        <color theme="1"/>
        <rFont val="Calibri"/>
        <family val="2"/>
        <scheme val="minor"/>
      </rPr>
      <t>As of 2020, "Knowledge" rate is used - data from Alumni survey and LinkedIn profiles.</t>
    </r>
  </si>
  <si>
    <t>Job placement as of 2020 includes part-time employment</t>
  </si>
  <si>
    <t>2015-16</t>
  </si>
  <si>
    <t>Average</t>
  </si>
  <si>
    <t>2015-2016</t>
  </si>
  <si>
    <t>Job Placement</t>
  </si>
  <si>
    <t>Rate</t>
  </si>
  <si>
    <t>#</t>
  </si>
  <si>
    <t>%</t>
  </si>
  <si>
    <t>5-Yr Grads</t>
  </si>
  <si>
    <t>Graduates</t>
  </si>
  <si>
    <t>Responses</t>
  </si>
  <si>
    <t>Employed</t>
  </si>
  <si>
    <t>Job placement includes 1) Employed with organization, 2)  Self=employed/Freelance/Contract, 3) Military service</t>
  </si>
  <si>
    <t>2009-10</t>
  </si>
  <si>
    <t>2008-09</t>
  </si>
  <si>
    <t>Computer Information Science</t>
  </si>
  <si>
    <t>Criminal Justice ***</t>
  </si>
  <si>
    <t>Health Information Technology</t>
  </si>
  <si>
    <t>Education - Ed.S.</t>
  </si>
  <si>
    <t>Cred Code</t>
  </si>
  <si>
    <t>What is your current employment status?</t>
  </si>
  <si>
    <t>What is your field of employment?</t>
  </si>
  <si>
    <t>Category</t>
  </si>
  <si>
    <t>MGMT.MBA</t>
  </si>
  <si>
    <t>Information Technology</t>
  </si>
  <si>
    <t>Known</t>
  </si>
  <si>
    <t>Education &amp; Training</t>
  </si>
  <si>
    <t>MGIT.MBA</t>
  </si>
  <si>
    <t>MGMT.MS</t>
  </si>
  <si>
    <t>Business Management &amp; Administration</t>
  </si>
  <si>
    <t>Finance</t>
  </si>
  <si>
    <t>Marketing</t>
  </si>
  <si>
    <t>MGPM.MBA</t>
  </si>
  <si>
    <t>Transportation, Distribution, &amp; Logistics</t>
  </si>
  <si>
    <t>MGHA.MBA</t>
  </si>
  <si>
    <t>Government &amp; Public Administration</t>
  </si>
  <si>
    <t>Health Science</t>
  </si>
  <si>
    <t>Self-employed/freelance/contract</t>
  </si>
  <si>
    <t>Human Services</t>
  </si>
  <si>
    <t>Unknown</t>
  </si>
  <si>
    <t>BAMK.BBA</t>
  </si>
  <si>
    <t>BAMB.BBA</t>
  </si>
  <si>
    <t>BAIT.BBA</t>
  </si>
  <si>
    <t>BACC.BBA</t>
  </si>
  <si>
    <t>Hospitality &amp; Tourism</t>
  </si>
  <si>
    <t>BAPA.BBA</t>
  </si>
  <si>
    <t>BACD.BBA</t>
  </si>
  <si>
    <t>BAMG.BBA</t>
  </si>
  <si>
    <t>Agriculture, Food, &amp; Natural Resources</t>
  </si>
  <si>
    <t>Unemployed</t>
  </si>
  <si>
    <t>CHMN.BA</t>
  </si>
  <si>
    <t>Religion</t>
  </si>
  <si>
    <t>Other</t>
  </si>
  <si>
    <t>CLCN.PHD</t>
  </si>
  <si>
    <t>CMST.BS</t>
  </si>
  <si>
    <t>IPCM.BS</t>
  </si>
  <si>
    <t>DRMA.BA</t>
  </si>
  <si>
    <t>ORCM.BS</t>
  </si>
  <si>
    <t>THED.BA</t>
  </si>
  <si>
    <t>MAMS.BS</t>
  </si>
  <si>
    <t>CMST.BA</t>
  </si>
  <si>
    <t>Arts, Audio/Visual Technology, and Communication</t>
  </si>
  <si>
    <t>MAME.BS</t>
  </si>
  <si>
    <t>SPCE.BA</t>
  </si>
  <si>
    <t>CIT.BS</t>
  </si>
  <si>
    <t>Homemaker</t>
  </si>
  <si>
    <t>Architecture &amp; Construction</t>
  </si>
  <si>
    <t>CNSL.MA</t>
  </si>
  <si>
    <t>Law, Public Safety, Corrections, &amp; Security</t>
  </si>
  <si>
    <t>MMFT.MMFT</t>
  </si>
  <si>
    <t>Arts, Audio/Visual Technology, &amp; Communication</t>
  </si>
  <si>
    <t>Science, Technology, Engineering, &amp; Mathematics</t>
  </si>
  <si>
    <t>ISEL.BS</t>
  </si>
  <si>
    <t>ISEC.BS</t>
  </si>
  <si>
    <t>ELED.BS</t>
  </si>
  <si>
    <t>ISSE.BS</t>
  </si>
  <si>
    <t>STED.BS</t>
  </si>
  <si>
    <t>EDLK.MED</t>
  </si>
  <si>
    <t>CAIK.MED</t>
  </si>
  <si>
    <t>TCHG.MAED</t>
  </si>
  <si>
    <t>TC12.MA</t>
  </si>
  <si>
    <t>LISK.MLIS</t>
  </si>
  <si>
    <t>LIFT.MED</t>
  </si>
  <si>
    <t>VISE.MED</t>
  </si>
  <si>
    <t>TCK6.MA</t>
  </si>
  <si>
    <t>ELLP.MED</t>
  </si>
  <si>
    <t>ENGL.BA</t>
  </si>
  <si>
    <t>ENED.BA</t>
  </si>
  <si>
    <t>ESPS.BS</t>
  </si>
  <si>
    <t>ESPA.BS</t>
  </si>
  <si>
    <t>ESPT.BS</t>
  </si>
  <si>
    <t>Military</t>
  </si>
  <si>
    <t>SMMN.BS</t>
  </si>
  <si>
    <t>SMCR.BS</t>
  </si>
  <si>
    <t>PEED.BS</t>
  </si>
  <si>
    <t>HIT.BS</t>
  </si>
  <si>
    <t>INTE.MBA</t>
  </si>
  <si>
    <t>INTE.MS</t>
  </si>
  <si>
    <t>GNST.AA</t>
  </si>
  <si>
    <t>LDPP.EDD</t>
  </si>
  <si>
    <t>Retired</t>
  </si>
  <si>
    <t>MHR.BA</t>
  </si>
  <si>
    <t>Manufacturing</t>
  </si>
  <si>
    <t>MUCM.BA</t>
  </si>
  <si>
    <t>NPWI.CERT</t>
  </si>
  <si>
    <t>WSAR.BA</t>
  </si>
  <si>
    <t>MUED.BS</t>
  </si>
  <si>
    <t>MUSI.BS</t>
  </si>
  <si>
    <t>ORGL.MOL</t>
  </si>
  <si>
    <t>PHAS.MSM</t>
  </si>
  <si>
    <t>THST.MA</t>
  </si>
  <si>
    <t>BIST.MA</t>
  </si>
  <si>
    <t>PRCH.MA</t>
  </si>
  <si>
    <t>SJNP.BS</t>
  </si>
  <si>
    <t>REPM.BA</t>
  </si>
  <si>
    <t>RECM.BA</t>
  </si>
  <si>
    <t>SJEJ.BS</t>
  </si>
  <si>
    <t>REYM.BA</t>
  </si>
  <si>
    <t>REST.BA</t>
  </si>
  <si>
    <t>ICST.BA</t>
  </si>
  <si>
    <t>REIS.BA</t>
  </si>
  <si>
    <t>CHEM.BS</t>
  </si>
  <si>
    <t>GESC.BS</t>
  </si>
  <si>
    <t>PHAP.BS</t>
  </si>
  <si>
    <t>BIOL.BS</t>
  </si>
  <si>
    <t>PHYS.BS</t>
  </si>
  <si>
    <t>Full-time student</t>
  </si>
  <si>
    <t>MAPU.BS</t>
  </si>
  <si>
    <t>NURS.BSN</t>
  </si>
  <si>
    <t>PSYC.BS</t>
  </si>
  <si>
    <t>SOWK.BSSW</t>
  </si>
  <si>
    <t>CRJS.BS</t>
  </si>
  <si>
    <t>BESC.BS</t>
  </si>
  <si>
    <t>CJUS.BS</t>
  </si>
  <si>
    <t>HSPS.BA</t>
  </si>
  <si>
    <t>HIED.BA</t>
  </si>
  <si>
    <t>HIST.BA</t>
  </si>
  <si>
    <t>ITWD.BS</t>
  </si>
  <si>
    <t>ITSC.BS</t>
  </si>
  <si>
    <t>ITDG.BS</t>
  </si>
  <si>
    <t>MOL</t>
  </si>
  <si>
    <t>Program Type</t>
  </si>
  <si>
    <t>NEW TNU Category</t>
  </si>
  <si>
    <t>GRAD</t>
  </si>
  <si>
    <t>Level</t>
  </si>
  <si>
    <t>Degree</t>
  </si>
  <si>
    <t>Credential Program CIP2</t>
  </si>
  <si>
    <t>Program</t>
  </si>
  <si>
    <t>Department</t>
  </si>
  <si>
    <t>School</t>
  </si>
  <si>
    <t>TNU Category</t>
  </si>
  <si>
    <t>UG</t>
  </si>
  <si>
    <t>ADST</t>
  </si>
  <si>
    <t>BA</t>
  </si>
  <si>
    <t>39.9999</t>
  </si>
  <si>
    <t>Christian Ministry</t>
  </si>
  <si>
    <t>Adult Studies-Degree Completion</t>
  </si>
  <si>
    <t>SGCS</t>
  </si>
  <si>
    <t>BUMG.AS</t>
  </si>
  <si>
    <t>AS</t>
  </si>
  <si>
    <t>52.0201</t>
  </si>
  <si>
    <t>Business Management</t>
  </si>
  <si>
    <t>CHMI.AA</t>
  </si>
  <si>
    <t>AA</t>
  </si>
  <si>
    <t>GSTD.AA</t>
  </si>
  <si>
    <t>24.0102</t>
  </si>
  <si>
    <t xml:space="preserve">General Studies </t>
  </si>
  <si>
    <t>GEST.BA</t>
  </si>
  <si>
    <t>HUSV.AA</t>
  </si>
  <si>
    <t>44.9999</t>
  </si>
  <si>
    <t xml:space="preserve">Human Services </t>
  </si>
  <si>
    <t>PSC.BA</t>
  </si>
  <si>
    <t>42.0101</t>
  </si>
  <si>
    <t xml:space="preserve">Psychology </t>
  </si>
  <si>
    <t>BS</t>
  </si>
  <si>
    <t>11.0103</t>
  </si>
  <si>
    <t xml:space="preserve">Computer Information Technology </t>
  </si>
  <si>
    <t>HLTH.BS</t>
  </si>
  <si>
    <t>51.0701</t>
  </si>
  <si>
    <t xml:space="preserve">Health Care Administration </t>
  </si>
  <si>
    <t>Business and Technology</t>
  </si>
  <si>
    <t>51.0706</t>
  </si>
  <si>
    <t xml:space="preserve">Health Information Technology </t>
  </si>
  <si>
    <t>Management and Human Relations</t>
  </si>
  <si>
    <t>BAIB.BBA</t>
  </si>
  <si>
    <t>TRAD</t>
  </si>
  <si>
    <t>BBA</t>
  </si>
  <si>
    <t>52.1101</t>
  </si>
  <si>
    <t xml:space="preserve">Bus Admin International Business </t>
  </si>
  <si>
    <t>Business Administration</t>
  </si>
  <si>
    <t>52.0301</t>
  </si>
  <si>
    <t>Accounting</t>
  </si>
  <si>
    <t>50.1003</t>
  </si>
  <si>
    <t>Music Business</t>
  </si>
  <si>
    <t>52.9999</t>
  </si>
  <si>
    <t>Community Development</t>
  </si>
  <si>
    <t>Management</t>
  </si>
  <si>
    <t>52.1401</t>
  </si>
  <si>
    <t xml:space="preserve">Professional Accountancy </t>
  </si>
  <si>
    <t>BUSN.BS</t>
  </si>
  <si>
    <t xml:space="preserve">Business </t>
  </si>
  <si>
    <t>52.0206</t>
  </si>
  <si>
    <t>Social Justice Nonprofit and Congreg L'ship</t>
  </si>
  <si>
    <t>Center for Social Justice</t>
  </si>
  <si>
    <t>Theology and Christian Ministry</t>
  </si>
  <si>
    <t xml:space="preserve">Social Justice Environmental Justice </t>
  </si>
  <si>
    <t>SJPP.BS</t>
  </si>
  <si>
    <t>44.0501</t>
  </si>
  <si>
    <t xml:space="preserve">Social Justice Public Policy </t>
  </si>
  <si>
    <t>CMIN.AA</t>
  </si>
  <si>
    <t>Christian Ministry (AA)</t>
  </si>
  <si>
    <t>09.0101</t>
  </si>
  <si>
    <t>Arts and Sciences</t>
  </si>
  <si>
    <t>09.9999</t>
  </si>
  <si>
    <t>Interpersonal Communication</t>
  </si>
  <si>
    <t>50.0501</t>
  </si>
  <si>
    <t xml:space="preserve">Dramatic Arts </t>
  </si>
  <si>
    <t>09.0102</t>
  </si>
  <si>
    <t xml:space="preserve">Mass Media </t>
  </si>
  <si>
    <t>Media Arts and Studies</t>
  </si>
  <si>
    <t>09.0901</t>
  </si>
  <si>
    <t>Organizational Communication</t>
  </si>
  <si>
    <t>13.1331</t>
  </si>
  <si>
    <t>Speech Communication Education</t>
  </si>
  <si>
    <t>13.1324</t>
  </si>
  <si>
    <t>Theatre Education</t>
  </si>
  <si>
    <t>MTVF.BS</t>
  </si>
  <si>
    <t xml:space="preserve">Media Arts and Studies TV Film Prod </t>
  </si>
  <si>
    <t>MJRL.BS</t>
  </si>
  <si>
    <t>09.0401</t>
  </si>
  <si>
    <t xml:space="preserve">Multimedia Journalism </t>
  </si>
  <si>
    <t>43.0103</t>
  </si>
  <si>
    <t xml:space="preserve">Criminal Justice Studies </t>
  </si>
  <si>
    <t>Criminal Justice</t>
  </si>
  <si>
    <t>13.1202</t>
  </si>
  <si>
    <t xml:space="preserve">Elementary Education K-6 </t>
  </si>
  <si>
    <t>13.1210</t>
  </si>
  <si>
    <t>Interdiscip Studies Early Chdhd Pre K-3</t>
  </si>
  <si>
    <t>Interdiscip Studies Elementary K-6</t>
  </si>
  <si>
    <t>13.1001</t>
  </si>
  <si>
    <t>Interdiscip Studies Spec Educ K-12 High Incid</t>
  </si>
  <si>
    <t>Studies in Education</t>
  </si>
  <si>
    <t>ISEK.BS</t>
  </si>
  <si>
    <t xml:space="preserve">Interdiscip Std Elementary Education K-5 </t>
  </si>
  <si>
    <t>13.1305</t>
  </si>
  <si>
    <t xml:space="preserve">English Education </t>
  </si>
  <si>
    <t>23.0101</t>
  </si>
  <si>
    <t xml:space="preserve">English </t>
  </si>
  <si>
    <t>31.0507</t>
  </si>
  <si>
    <t xml:space="preserve">Exer Science Pers Trng Strngth Condtng </t>
  </si>
  <si>
    <t>Exercise and Sport Science</t>
  </si>
  <si>
    <t>51.1109</t>
  </si>
  <si>
    <t xml:space="preserve">Exer Science Prephysical Therapy </t>
  </si>
  <si>
    <t>51.1107</t>
  </si>
  <si>
    <t>Exercise Science Preoccup Ther and Ath Trng</t>
  </si>
  <si>
    <t>13.1314</t>
  </si>
  <si>
    <t xml:space="preserve">Physical Education </t>
  </si>
  <si>
    <t>31.0504</t>
  </si>
  <si>
    <t xml:space="preserve">Sport Management Coaching and Recreation </t>
  </si>
  <si>
    <t>39.0705</t>
  </si>
  <si>
    <t xml:space="preserve">Sport Management Ministry </t>
  </si>
  <si>
    <t>SMBU.BS</t>
  </si>
  <si>
    <t xml:space="preserve">Sport Management Business </t>
  </si>
  <si>
    <t>SPMN.BS</t>
  </si>
  <si>
    <t xml:space="preserve">Sport Management </t>
  </si>
  <si>
    <t>Exercise and Sports Science</t>
  </si>
  <si>
    <t>ESPK.BS</t>
  </si>
  <si>
    <t>Exer Science Pre OT Ath Trng Kinesiology</t>
  </si>
  <si>
    <t>MMFCT.MMFCT</t>
  </si>
  <si>
    <t>GR</t>
  </si>
  <si>
    <t>MFCT</t>
  </si>
  <si>
    <t>51.1505</t>
  </si>
  <si>
    <t>Marriage and Family Counseling/Therapy Master of Marr and Fa</t>
  </si>
  <si>
    <t>Grad Counseling</t>
  </si>
  <si>
    <t>CMHC.MA</t>
  </si>
  <si>
    <t>MA</t>
  </si>
  <si>
    <t>42.2899</t>
  </si>
  <si>
    <t xml:space="preserve">Clinical Mental Health Counseling </t>
  </si>
  <si>
    <t>Counseling</t>
  </si>
  <si>
    <t>MFT</t>
  </si>
  <si>
    <t>Marriage and Family Therapy</t>
  </si>
  <si>
    <t>PHD</t>
  </si>
  <si>
    <t>Clin Counseling: Tchg and Supervision</t>
  </si>
  <si>
    <t>EDD</t>
  </si>
  <si>
    <t>13.0499</t>
  </si>
  <si>
    <t>Leadership and Professional Practice</t>
  </si>
  <si>
    <t>Grad Education</t>
  </si>
  <si>
    <t>Leadership and Professional Practice (EdD)</t>
  </si>
  <si>
    <t>TASL.EDD</t>
  </si>
  <si>
    <t>Ldrshp &amp; Prf Prct Spclst Acct Instrc Ldrshp</t>
  </si>
  <si>
    <t>TASL.EDS</t>
  </si>
  <si>
    <t>EDS</t>
  </si>
  <si>
    <t>13.0401</t>
  </si>
  <si>
    <t>Specialist Accountability &amp; Instructional Ldrshp</t>
  </si>
  <si>
    <t>MED</t>
  </si>
  <si>
    <t>13.0301</t>
  </si>
  <si>
    <t xml:space="preserve">Curriculum, Assessment, Instruction K-12 </t>
  </si>
  <si>
    <t>13.1009</t>
  </si>
  <si>
    <t xml:space="preserve">Visual Impairments Special Education </t>
  </si>
  <si>
    <t>MAE</t>
  </si>
  <si>
    <t>Teaching</t>
  </si>
  <si>
    <t xml:space="preserve">Educational Leadership K-12 </t>
  </si>
  <si>
    <t>13.1401</t>
  </si>
  <si>
    <t xml:space="preserve">English Language Learners Prek-12 </t>
  </si>
  <si>
    <t>13.0404</t>
  </si>
  <si>
    <t xml:space="preserve">Teacher Leader PreK-12 </t>
  </si>
  <si>
    <t>ESLP.MED</t>
  </si>
  <si>
    <t>English Second Language PreK-12</t>
  </si>
  <si>
    <t>MLI</t>
  </si>
  <si>
    <t>25.0101</t>
  </si>
  <si>
    <t>Library and Info Science K-12</t>
  </si>
  <si>
    <t>Grad Library Science</t>
  </si>
  <si>
    <t>Library and Information Science (MLIS)</t>
  </si>
  <si>
    <t>MBA</t>
  </si>
  <si>
    <t xml:space="preserve">Management </t>
  </si>
  <si>
    <t>Grad Management</t>
  </si>
  <si>
    <t>MS</t>
  </si>
  <si>
    <t>Management Healthcare Admin</t>
  </si>
  <si>
    <t>Management Project Mg</t>
  </si>
  <si>
    <t>Management Information Technology</t>
  </si>
  <si>
    <t>HRES.MBA</t>
  </si>
  <si>
    <t xml:space="preserve">Human Resources </t>
  </si>
  <si>
    <t>MGML.MBA</t>
  </si>
  <si>
    <t xml:space="preserve">Management and Leadership </t>
  </si>
  <si>
    <t>MGLS.MS</t>
  </si>
  <si>
    <t>PRJM.MS</t>
  </si>
  <si>
    <t xml:space="preserve">Project Management </t>
  </si>
  <si>
    <t>HADM.MS</t>
  </si>
  <si>
    <t>Healthcare Administration</t>
  </si>
  <si>
    <t>HCLI.MS</t>
  </si>
  <si>
    <t xml:space="preserve">Health Care Leadership and Innovation </t>
  </si>
  <si>
    <t>52.0213</t>
  </si>
  <si>
    <t xml:space="preserve">Organizational Leadership </t>
  </si>
  <si>
    <t>Grad Organizational Leadership</t>
  </si>
  <si>
    <t>MSM</t>
  </si>
  <si>
    <t>51.0912</t>
  </si>
  <si>
    <t xml:space="preserve">Physician Assistant </t>
  </si>
  <si>
    <t>Grad Physician Assistant</t>
  </si>
  <si>
    <t>39.0201</t>
  </si>
  <si>
    <t xml:space="preserve">Biblical Studies </t>
  </si>
  <si>
    <t>Grad Religion</t>
  </si>
  <si>
    <t xml:space="preserve">Preaching </t>
  </si>
  <si>
    <t>39.0699</t>
  </si>
  <si>
    <t xml:space="preserve">Theological Studies </t>
  </si>
  <si>
    <t>TBST.MA</t>
  </si>
  <si>
    <t xml:space="preserve">Theological and Biblical Studies </t>
  </si>
  <si>
    <t>REPC.MA</t>
  </si>
  <si>
    <t>39.0701</t>
  </si>
  <si>
    <t xml:space="preserve">Religion Pastoral Counseling </t>
  </si>
  <si>
    <t>13.1205</t>
  </si>
  <si>
    <t xml:space="preserve">Teaching 7-12 </t>
  </si>
  <si>
    <t>Grad Teaching</t>
  </si>
  <si>
    <t xml:space="preserve">Teaching K-6 </t>
  </si>
  <si>
    <t>TCH6.MA</t>
  </si>
  <si>
    <t xml:space="preserve">Teaching 6-12 </t>
  </si>
  <si>
    <t>TCK5.MA</t>
  </si>
  <si>
    <t xml:space="preserve">Teaching K-5 </t>
  </si>
  <si>
    <t xml:space="preserve">Information Technology </t>
  </si>
  <si>
    <t xml:space="preserve">Info Tech Specialized Computing </t>
  </si>
  <si>
    <t>11.1004</t>
  </si>
  <si>
    <t xml:space="preserve">Info Tech Web Development </t>
  </si>
  <si>
    <t>09.0702</t>
  </si>
  <si>
    <t>Information Technology- Digital Graphic Design</t>
  </si>
  <si>
    <t>IDTE.MS</t>
  </si>
  <si>
    <t>13.0501</t>
  </si>
  <si>
    <t>Instructional Design and Technology</t>
  </si>
  <si>
    <t>Interdisciplinary</t>
  </si>
  <si>
    <t>Music Commercial</t>
  </si>
  <si>
    <t>Music</t>
  </si>
  <si>
    <t>Music and Worship Arts</t>
  </si>
  <si>
    <t>50.0903</t>
  </si>
  <si>
    <t xml:space="preserve">Music </t>
  </si>
  <si>
    <t>13.1312</t>
  </si>
  <si>
    <t xml:space="preserve">Music Education </t>
  </si>
  <si>
    <t>SW.AA</t>
  </si>
  <si>
    <t xml:space="preserve">Songwriting </t>
  </si>
  <si>
    <t>MUGC.AA</t>
  </si>
  <si>
    <t xml:space="preserve">Music General and Commercial </t>
  </si>
  <si>
    <t>MUSC.AA</t>
  </si>
  <si>
    <t>MUTC.BM</t>
  </si>
  <si>
    <t>BM</t>
  </si>
  <si>
    <t>50.0904</t>
  </si>
  <si>
    <t xml:space="preserve">Theory and Composition </t>
  </si>
  <si>
    <t>CERT</t>
  </si>
  <si>
    <t>39.0501</t>
  </si>
  <si>
    <t>Praise and Worship Cert</t>
  </si>
  <si>
    <t>NPWI</t>
  </si>
  <si>
    <t>PRSW.AA</t>
  </si>
  <si>
    <t xml:space="preserve">Praise and Worship </t>
  </si>
  <si>
    <t>30.2301</t>
  </si>
  <si>
    <t xml:space="preserve">Intercultural Studies </t>
  </si>
  <si>
    <t>Religion Department</t>
  </si>
  <si>
    <t>Religion (BA)</t>
  </si>
  <si>
    <t xml:space="preserve">Religion Compassionate Ministry </t>
  </si>
  <si>
    <t xml:space="preserve">Religion Intercultural Studies </t>
  </si>
  <si>
    <t>39.0602</t>
  </si>
  <si>
    <t xml:space="preserve">Religion Pastoral Ministry </t>
  </si>
  <si>
    <t>39.0702</t>
  </si>
  <si>
    <t xml:space="preserve">Religion Youth Ministry </t>
  </si>
  <si>
    <t>38.0201</t>
  </si>
  <si>
    <t xml:space="preserve">Religious Studies </t>
  </si>
  <si>
    <t>26.0101</t>
  </si>
  <si>
    <t xml:space="preserve">Biology </t>
  </si>
  <si>
    <t>Science and Math Department</t>
  </si>
  <si>
    <t>26.9999</t>
  </si>
  <si>
    <t xml:space="preserve">General Science </t>
  </si>
  <si>
    <t>14.1201</t>
  </si>
  <si>
    <t xml:space="preserve">Physics Applied </t>
  </si>
  <si>
    <t>40.0801</t>
  </si>
  <si>
    <t xml:space="preserve">Physics </t>
  </si>
  <si>
    <t>27.0101</t>
  </si>
  <si>
    <t xml:space="preserve">Mathematics Pure </t>
  </si>
  <si>
    <t>40.0501</t>
  </si>
  <si>
    <t xml:space="preserve">Chemistry </t>
  </si>
  <si>
    <t>MAED.BS</t>
  </si>
  <si>
    <t>13.1311</t>
  </si>
  <si>
    <t xml:space="preserve">Mathematics Education </t>
  </si>
  <si>
    <t>BSN</t>
  </si>
  <si>
    <t>51.3801</t>
  </si>
  <si>
    <t>Nursing</t>
  </si>
  <si>
    <t>Social and Behavioral Sciences</t>
  </si>
  <si>
    <t>30.1701</t>
  </si>
  <si>
    <t xml:space="preserve">Behavioral Science </t>
  </si>
  <si>
    <t>45.1099</t>
  </si>
  <si>
    <t xml:space="preserve">History and Political Science </t>
  </si>
  <si>
    <t>54.0101</t>
  </si>
  <si>
    <t xml:space="preserve">History </t>
  </si>
  <si>
    <t>BSW</t>
  </si>
  <si>
    <t>44.0701</t>
  </si>
  <si>
    <t>Social Work</t>
  </si>
  <si>
    <t>13.1328</t>
  </si>
  <si>
    <t xml:space="preserve">History Education </t>
  </si>
  <si>
    <t>30.9999</t>
  </si>
  <si>
    <t xml:space="preserve">Worship Arts </t>
  </si>
  <si>
    <t>Worship 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</si>
</sst>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5" x14ac:knownFonts="1">
    <font>
      <sz val="11"/>
      <color theme="1"/>
      <name val="Calibri"/>
      <family val="2"/>
      <scheme val="minor"/>
    </font>
    <font>
      <b/>
      <sz val="8"/>
      <name val="Arial"/>
      <family val="2"/>
    </font>
    <font>
      <sz val="9"/>
      <color theme="1"/>
      <name val="Arial"/>
      <family val="2"/>
    </font>
    <font>
      <sz val="10"/>
      <color theme="1"/>
      <name val="Arial"/>
      <family val="2"/>
    </font>
    <font>
      <b/>
      <sz val="10"/>
      <color theme="1"/>
      <name val="Arial"/>
      <family val="2"/>
    </font>
    <font>
      <b/>
      <sz val="9"/>
      <color theme="1"/>
      <name val="Arial"/>
      <family val="2"/>
    </font>
    <font>
      <b/>
      <sz val="8"/>
      <color theme="1"/>
      <name val="Arial"/>
      <family val="2"/>
    </font>
    <font>
      <sz val="11"/>
      <color theme="1"/>
      <name val="Calibri"/>
      <family val="2"/>
      <scheme val="minor"/>
    </font>
    <font>
      <sz val="11"/>
      <color theme="1"/>
      <name val="Arial"/>
      <family val="2"/>
    </font>
    <font>
      <b/>
      <sz val="11"/>
      <color theme="1"/>
      <name val="Arial"/>
      <family val="2"/>
    </font>
    <font>
      <b/>
      <sz val="12"/>
      <color theme="1"/>
      <name val="Arial"/>
      <family val="2"/>
    </font>
    <font>
      <b/>
      <sz val="11"/>
      <color theme="0"/>
      <name val="Calibri"/>
      <family val="2"/>
      <scheme val="minor"/>
    </font>
    <font>
      <sz val="10"/>
      <color rgb="FF000000"/>
      <name val="Arial"/>
      <family val="2"/>
    </font>
    <font>
      <sz val="9"/>
      <name val="Arial"/>
      <family val="2"/>
    </font>
    <font>
      <sz val="10"/>
      <name val="Arial"/>
      <family val="2"/>
    </font>
    <font>
      <vertAlign val="superscript"/>
      <sz val="11"/>
      <color theme="1"/>
      <name val="Calibri"/>
      <family val="2"/>
      <scheme val="minor"/>
    </font>
    <font>
      <b/>
      <vertAlign val="superscript"/>
      <sz val="8"/>
      <color theme="1"/>
      <name val="Arial"/>
      <family val="2"/>
    </font>
    <font>
      <b/>
      <sz val="9"/>
      <color theme="0"/>
      <name val="Arial"/>
      <family val="2"/>
    </font>
    <font>
      <b/>
      <sz val="14"/>
      <name val="Segoe UI Light"/>
      <family val="2"/>
    </font>
    <font>
      <b/>
      <sz val="11"/>
      <name val="Segoe UI Light"/>
      <family val="2"/>
    </font>
    <font>
      <sz val="11"/>
      <color theme="1"/>
      <name val="Segoe UI Light"/>
      <family val="2"/>
    </font>
    <font>
      <b/>
      <sz val="11"/>
      <color theme="1"/>
      <name val="Segoe UI Light"/>
      <family val="2"/>
    </font>
    <font>
      <b/>
      <sz val="11"/>
      <color theme="0"/>
      <name val="Segoe UI Light"/>
      <family val="2"/>
    </font>
    <font>
      <b/>
      <sz val="10"/>
      <color theme="1"/>
      <name val="Segoe UI Light"/>
      <family val="2"/>
    </font>
    <font>
      <b/>
      <sz val="8"/>
      <color theme="1"/>
      <name val="Segoe UI Light"/>
      <family val="2"/>
    </font>
    <font>
      <b/>
      <sz val="9"/>
      <color theme="1"/>
      <name val="Segoe UI Light"/>
      <family val="2"/>
    </font>
    <font>
      <sz val="9"/>
      <color theme="1"/>
      <name val="Segoe UI Light"/>
      <family val="2"/>
    </font>
    <font>
      <sz val="10"/>
      <color theme="1"/>
      <name val="Segoe UI Light"/>
      <family val="2"/>
    </font>
    <font>
      <b/>
      <sz val="10"/>
      <name val="Segoe UI Light"/>
      <family val="2"/>
    </font>
    <font>
      <b/>
      <sz val="8"/>
      <name val="Segoe UI Light"/>
      <family val="2"/>
    </font>
    <font>
      <b/>
      <sz val="12"/>
      <name val="Segoe UI Light"/>
      <family val="2"/>
    </font>
    <font>
      <sz val="10.5"/>
      <color theme="1"/>
      <name val="Segoe UI Light"/>
      <family val="2"/>
    </font>
    <font>
      <sz val="10"/>
      <name val="Segoe UI Light"/>
      <family val="2"/>
    </font>
    <font>
      <sz val="12"/>
      <name val="Segoe UI Light"/>
      <family val="2"/>
    </font>
    <font>
      <b/>
      <sz val="14"/>
      <color theme="1"/>
      <name val="Segoe UI Light"/>
      <family val="2"/>
    </font>
  </fonts>
  <fills count="9">
    <fill>
      <patternFill patternType="none"/>
    </fill>
    <fill>
      <patternFill patternType="gray125"/>
    </fill>
    <fill>
      <patternFill patternType="solid">
        <fgColor theme="7" tint="0.39997558519241921"/>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rgb="FF46365C"/>
        <bgColor indexed="64"/>
      </patternFill>
    </fill>
    <fill>
      <patternFill patternType="solid">
        <fgColor theme="7" tint="-0.499984740745262"/>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top/>
      <bottom style="medium">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style="medium">
        <color rgb="FF000000"/>
      </left>
      <right/>
      <top/>
      <bottom/>
      <diagonal/>
    </border>
    <border>
      <left/>
      <right style="medium">
        <color rgb="FF000000"/>
      </right>
      <top style="medium">
        <color indexed="64"/>
      </top>
      <bottom/>
      <diagonal/>
    </border>
    <border>
      <left/>
      <right style="medium">
        <color rgb="FF000000"/>
      </right>
      <top/>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indexed="64"/>
      </left>
      <right style="medium">
        <color rgb="FF000000"/>
      </right>
      <top/>
      <bottom style="medium">
        <color indexed="64"/>
      </bottom>
      <diagonal/>
    </border>
    <border>
      <left style="medium">
        <color indexed="64"/>
      </left>
      <right style="medium">
        <color indexed="64"/>
      </right>
      <top/>
      <bottom style="medium">
        <color rgb="FF000000"/>
      </bottom>
      <diagonal/>
    </border>
  </borders>
  <cellStyleXfs count="3">
    <xf numFmtId="0" fontId="0" fillId="0" borderId="0"/>
    <xf numFmtId="9" fontId="7" fillId="0" borderId="0" applyFont="0" applyFill="0" applyBorder="0" applyAlignment="0" applyProtection="0"/>
    <xf numFmtId="0" fontId="12" fillId="0" borderId="0"/>
  </cellStyleXfs>
  <cellXfs count="353">
    <xf numFmtId="0" fontId="0" fillId="0" borderId="0" xfId="0"/>
    <xf numFmtId="0" fontId="3" fillId="0" borderId="0" xfId="0" applyFont="1"/>
    <xf numFmtId="0" fontId="4" fillId="0" borderId="0" xfId="0" applyFont="1" applyAlignment="1">
      <alignment horizontal="center"/>
    </xf>
    <xf numFmtId="0" fontId="4" fillId="0" borderId="0" xfId="0" applyFont="1"/>
    <xf numFmtId="0" fontId="3" fillId="0" borderId="0" xfId="0" applyFont="1" applyAlignment="1">
      <alignment horizontal="center"/>
    </xf>
    <xf numFmtId="0" fontId="4" fillId="0" borderId="0" xfId="0" applyFont="1" applyAlignment="1">
      <alignment horizontal="left"/>
    </xf>
    <xf numFmtId="1" fontId="5" fillId="0" borderId="1" xfId="0" applyNumberFormat="1" applyFont="1" applyBorder="1" applyAlignment="1">
      <alignment horizontal="center"/>
    </xf>
    <xf numFmtId="1" fontId="5" fillId="0" borderId="2" xfId="0" applyNumberFormat="1" applyFont="1" applyBorder="1" applyAlignment="1">
      <alignment horizontal="center"/>
    </xf>
    <xf numFmtId="1" fontId="5" fillId="0" borderId="3" xfId="0" applyNumberFormat="1" applyFont="1" applyBorder="1" applyAlignment="1">
      <alignment horizontal="center"/>
    </xf>
    <xf numFmtId="1" fontId="1" fillId="0" borderId="4" xfId="0" applyNumberFormat="1" applyFont="1" applyBorder="1" applyAlignment="1">
      <alignment horizontal="center"/>
    </xf>
    <xf numFmtId="0" fontId="1" fillId="0" borderId="3" xfId="0" applyFont="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9" fontId="3" fillId="0" borderId="9" xfId="0" applyNumberFormat="1" applyFont="1" applyBorder="1" applyAlignment="1">
      <alignment horizontal="center"/>
    </xf>
    <xf numFmtId="0" fontId="3" fillId="0" borderId="0" xfId="0" quotePrefix="1" applyFont="1" applyAlignment="1">
      <alignment horizontal="center"/>
    </xf>
    <xf numFmtId="0" fontId="4" fillId="2" borderId="0" xfId="0" applyFont="1" applyFill="1" applyAlignment="1">
      <alignment horizontal="center"/>
    </xf>
    <xf numFmtId="9" fontId="2" fillId="0" borderId="0" xfId="0" applyNumberFormat="1" applyFont="1" applyAlignment="1">
      <alignment horizontal="center"/>
    </xf>
    <xf numFmtId="0" fontId="2" fillId="0" borderId="0" xfId="0" applyFont="1" applyAlignment="1">
      <alignment horizontal="center"/>
    </xf>
    <xf numFmtId="9" fontId="2" fillId="0" borderId="9" xfId="0" applyNumberFormat="1" applyFont="1" applyBorder="1" applyAlignment="1">
      <alignment horizontal="center"/>
    </xf>
    <xf numFmtId="0" fontId="3" fillId="2" borderId="0" xfId="0" applyFont="1" applyFill="1" applyAlignment="1">
      <alignment horizontal="center"/>
    </xf>
    <xf numFmtId="0" fontId="3" fillId="2" borderId="9" xfId="0" applyFont="1" applyFill="1" applyBorder="1" applyAlignment="1">
      <alignment horizontal="center"/>
    </xf>
    <xf numFmtId="1" fontId="5" fillId="2" borderId="1" xfId="0" applyNumberFormat="1" applyFont="1" applyFill="1" applyBorder="1" applyAlignment="1">
      <alignment horizontal="center"/>
    </xf>
    <xf numFmtId="0" fontId="5" fillId="0" borderId="2" xfId="0" applyFont="1" applyBorder="1" applyAlignment="1">
      <alignment horizontal="center"/>
    </xf>
    <xf numFmtId="0" fontId="5" fillId="0" borderId="7" xfId="0" applyFont="1" applyBorder="1" applyAlignment="1">
      <alignment horizontal="center"/>
    </xf>
    <xf numFmtId="0" fontId="5" fillId="0" borderId="3" xfId="0" applyFont="1" applyBorder="1" applyAlignment="1">
      <alignment horizontal="center"/>
    </xf>
    <xf numFmtId="0" fontId="5" fillId="0" borderId="9" xfId="0" applyFont="1" applyBorder="1" applyAlignment="1">
      <alignment horizontal="center"/>
    </xf>
    <xf numFmtId="0" fontId="6" fillId="0" borderId="9" xfId="0" applyFont="1" applyBorder="1" applyAlignment="1">
      <alignment horizontal="center"/>
    </xf>
    <xf numFmtId="0" fontId="4" fillId="2" borderId="3" xfId="0" applyFont="1" applyFill="1" applyBorder="1"/>
    <xf numFmtId="0" fontId="3" fillId="0" borderId="3" xfId="0" applyFont="1" applyBorder="1"/>
    <xf numFmtId="10" fontId="3" fillId="0" borderId="0" xfId="0" applyNumberFormat="1" applyFont="1" applyAlignment="1">
      <alignment horizontal="center"/>
    </xf>
    <xf numFmtId="10" fontId="4" fillId="2" borderId="0" xfId="0" applyNumberFormat="1" applyFont="1" applyFill="1" applyAlignment="1">
      <alignment horizontal="center"/>
    </xf>
    <xf numFmtId="10" fontId="3" fillId="0" borderId="9" xfId="0" applyNumberFormat="1" applyFont="1" applyBorder="1" applyAlignment="1">
      <alignment horizontal="center"/>
    </xf>
    <xf numFmtId="10" fontId="4" fillId="2" borderId="9" xfId="0" applyNumberFormat="1" applyFont="1" applyFill="1" applyBorder="1" applyAlignment="1">
      <alignment horizontal="center"/>
    </xf>
    <xf numFmtId="1" fontId="3" fillId="0" borderId="0" xfId="0" applyNumberFormat="1" applyFont="1" applyAlignment="1">
      <alignment horizontal="center"/>
    </xf>
    <xf numFmtId="1" fontId="4" fillId="2" borderId="0" xfId="0" applyNumberFormat="1" applyFont="1" applyFill="1" applyAlignment="1">
      <alignment horizontal="center"/>
    </xf>
    <xf numFmtId="1" fontId="3" fillId="2" borderId="0" xfId="0" applyNumberFormat="1" applyFont="1" applyFill="1" applyAlignment="1">
      <alignment horizontal="center"/>
    </xf>
    <xf numFmtId="164" fontId="3" fillId="0" borderId="0" xfId="0" applyNumberFormat="1" applyFont="1" applyAlignment="1">
      <alignment horizontal="center"/>
    </xf>
    <xf numFmtId="164" fontId="2" fillId="0" borderId="0" xfId="0" applyNumberFormat="1" applyFont="1" applyAlignment="1">
      <alignment horizontal="center"/>
    </xf>
    <xf numFmtId="164" fontId="3" fillId="2" borderId="0" xfId="0" applyNumberFormat="1" applyFont="1" applyFill="1" applyAlignment="1">
      <alignment horizontal="center"/>
    </xf>
    <xf numFmtId="1" fontId="4" fillId="0" borderId="0" xfId="0" applyNumberFormat="1" applyFont="1" applyAlignment="1">
      <alignment horizontal="center"/>
    </xf>
    <xf numFmtId="1" fontId="5" fillId="0" borderId="13" xfId="0" applyNumberFormat="1" applyFont="1" applyBorder="1" applyAlignment="1">
      <alignment horizontal="center"/>
    </xf>
    <xf numFmtId="1" fontId="5" fillId="0" borderId="7" xfId="0" applyNumberFormat="1" applyFont="1" applyBorder="1" applyAlignment="1">
      <alignment horizontal="center"/>
    </xf>
    <xf numFmtId="1" fontId="5" fillId="0" borderId="9" xfId="0" applyNumberFormat="1" applyFont="1" applyBorder="1" applyAlignment="1">
      <alignment horizontal="center"/>
    </xf>
    <xf numFmtId="1" fontId="2" fillId="0" borderId="11" xfId="0" applyNumberFormat="1" applyFont="1" applyBorder="1" applyAlignment="1">
      <alignment horizontal="center"/>
    </xf>
    <xf numFmtId="0" fontId="4" fillId="0" borderId="11" xfId="0" applyFont="1" applyBorder="1" applyAlignment="1">
      <alignment horizontal="center"/>
    </xf>
    <xf numFmtId="1" fontId="4" fillId="0" borderId="11" xfId="0" applyNumberFormat="1" applyFont="1" applyBorder="1" applyAlignment="1">
      <alignment horizontal="center"/>
    </xf>
    <xf numFmtId="1" fontId="5" fillId="2" borderId="2" xfId="0" applyNumberFormat="1" applyFont="1" applyFill="1" applyBorder="1" applyAlignment="1">
      <alignment horizontal="center"/>
    </xf>
    <xf numFmtId="1" fontId="5" fillId="2" borderId="3" xfId="0" applyNumberFormat="1" applyFont="1" applyFill="1" applyBorder="1" applyAlignment="1">
      <alignment horizontal="center"/>
    </xf>
    <xf numFmtId="0" fontId="4" fillId="0" borderId="8" xfId="0" applyFont="1" applyBorder="1" applyAlignment="1">
      <alignment horizontal="center"/>
    </xf>
    <xf numFmtId="0" fontId="4" fillId="2" borderId="8" xfId="0" applyFont="1" applyFill="1" applyBorder="1" applyAlignment="1">
      <alignment horizontal="center"/>
    </xf>
    <xf numFmtId="0" fontId="4" fillId="0" borderId="10" xfId="0" applyFont="1" applyBorder="1" applyAlignment="1">
      <alignment horizontal="center"/>
    </xf>
    <xf numFmtId="0" fontId="8" fillId="0" borderId="0" xfId="0" applyFont="1"/>
    <xf numFmtId="0" fontId="9" fillId="0" borderId="0" xfId="0" applyFont="1"/>
    <xf numFmtId="9" fontId="3" fillId="0" borderId="0" xfId="0" applyNumberFormat="1" applyFont="1" applyAlignment="1">
      <alignment horizontal="center"/>
    </xf>
    <xf numFmtId="1" fontId="9" fillId="2" borderId="0" xfId="0" applyNumberFormat="1" applyFont="1" applyFill="1" applyAlignment="1">
      <alignment horizontal="center"/>
    </xf>
    <xf numFmtId="0" fontId="9" fillId="2" borderId="8" xfId="0" applyFont="1" applyFill="1" applyBorder="1" applyAlignment="1">
      <alignment horizontal="center"/>
    </xf>
    <xf numFmtId="0" fontId="9" fillId="2" borderId="0" xfId="0" applyFont="1" applyFill="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9" fillId="2" borderId="5" xfId="0" applyFont="1" applyFill="1" applyBorder="1" applyAlignment="1">
      <alignment horizontal="center"/>
    </xf>
    <xf numFmtId="1" fontId="10" fillId="2" borderId="0" xfId="0" applyNumberFormat="1" applyFont="1" applyFill="1" applyAlignment="1">
      <alignment horizontal="center"/>
    </xf>
    <xf numFmtId="0" fontId="10" fillId="2" borderId="8" xfId="0" applyFont="1" applyFill="1" applyBorder="1" applyAlignment="1">
      <alignment horizontal="center"/>
    </xf>
    <xf numFmtId="0" fontId="10" fillId="2" borderId="0" xfId="0" applyFont="1" applyFill="1" applyAlignment="1">
      <alignment horizontal="center"/>
    </xf>
    <xf numFmtId="0" fontId="10" fillId="0" borderId="0" xfId="0" applyFont="1"/>
    <xf numFmtId="0" fontId="9" fillId="2" borderId="0" xfId="0" applyFont="1" applyFill="1"/>
    <xf numFmtId="1" fontId="5" fillId="2" borderId="4" xfId="0" applyNumberFormat="1" applyFont="1" applyFill="1" applyBorder="1" applyAlignment="1">
      <alignment horizontal="center"/>
    </xf>
    <xf numFmtId="1" fontId="5" fillId="0" borderId="12" xfId="0" applyNumberFormat="1" applyFont="1" applyBorder="1" applyAlignment="1">
      <alignment horizontal="center"/>
    </xf>
    <xf numFmtId="1" fontId="5" fillId="0" borderId="4" xfId="0" applyNumberFormat="1" applyFont="1" applyBorder="1" applyAlignment="1">
      <alignment horizontal="center"/>
    </xf>
    <xf numFmtId="0" fontId="9" fillId="2" borderId="2" xfId="0" applyFont="1" applyFill="1" applyBorder="1"/>
    <xf numFmtId="0" fontId="9" fillId="2" borderId="6" xfId="0" applyFont="1" applyFill="1" applyBorder="1" applyAlignment="1">
      <alignment horizontal="center"/>
    </xf>
    <xf numFmtId="0" fontId="9" fillId="2" borderId="3" xfId="0" applyFont="1" applyFill="1" applyBorder="1"/>
    <xf numFmtId="0" fontId="10" fillId="2" borderId="3" xfId="0" applyFont="1" applyFill="1" applyBorder="1"/>
    <xf numFmtId="0" fontId="3" fillId="0" borderId="4" xfId="0" applyFont="1" applyBorder="1"/>
    <xf numFmtId="0" fontId="8" fillId="2" borderId="0" xfId="0" applyFont="1" applyFill="1"/>
    <xf numFmtId="0" fontId="8" fillId="2" borderId="0" xfId="0" applyFont="1" applyFill="1" applyAlignment="1">
      <alignment horizontal="center"/>
    </xf>
    <xf numFmtId="9" fontId="8" fillId="0" borderId="0" xfId="0" applyNumberFormat="1" applyFont="1" applyAlignment="1">
      <alignment horizontal="center"/>
    </xf>
    <xf numFmtId="0" fontId="9" fillId="2" borderId="0" xfId="0" applyFont="1" applyFill="1" applyAlignment="1">
      <alignment vertical="top"/>
    </xf>
    <xf numFmtId="0" fontId="9" fillId="2" borderId="0" xfId="0" applyFont="1" applyFill="1" applyAlignment="1">
      <alignment horizontal="center" vertical="top"/>
    </xf>
    <xf numFmtId="0" fontId="8" fillId="2" borderId="0" xfId="0" applyFont="1" applyFill="1" applyAlignment="1">
      <alignment vertical="top"/>
    </xf>
    <xf numFmtId="9" fontId="9" fillId="2" borderId="0" xfId="1" applyFont="1" applyFill="1"/>
    <xf numFmtId="9" fontId="8" fillId="2" borderId="0" xfId="1" applyFont="1" applyFill="1"/>
    <xf numFmtId="9" fontId="9" fillId="2" borderId="0" xfId="1" applyFont="1" applyFill="1" applyAlignment="1">
      <alignment vertical="top"/>
    </xf>
    <xf numFmtId="9" fontId="5" fillId="0" borderId="2" xfId="1" applyFont="1" applyBorder="1" applyAlignment="1">
      <alignment horizontal="center"/>
    </xf>
    <xf numFmtId="9" fontId="5" fillId="0" borderId="2" xfId="1" applyFont="1" applyFill="1" applyBorder="1" applyAlignment="1">
      <alignment horizontal="center"/>
    </xf>
    <xf numFmtId="9" fontId="5" fillId="0" borderId="3" xfId="1" applyFont="1" applyBorder="1" applyAlignment="1">
      <alignment horizontal="center"/>
    </xf>
    <xf numFmtId="9" fontId="5" fillId="0" borderId="3" xfId="1" applyFont="1" applyFill="1" applyBorder="1" applyAlignment="1">
      <alignment horizontal="center"/>
    </xf>
    <xf numFmtId="9" fontId="5" fillId="0" borderId="4" xfId="1" applyFont="1" applyFill="1" applyBorder="1" applyAlignment="1">
      <alignment horizontal="center"/>
    </xf>
    <xf numFmtId="9" fontId="9" fillId="2" borderId="5" xfId="1" applyFont="1" applyFill="1" applyBorder="1" applyAlignment="1">
      <alignment horizontal="center"/>
    </xf>
    <xf numFmtId="9" fontId="9" fillId="2" borderId="6" xfId="1" applyFont="1" applyFill="1" applyBorder="1" applyAlignment="1">
      <alignment horizontal="center"/>
    </xf>
    <xf numFmtId="9" fontId="9" fillId="2" borderId="7" xfId="1" applyFont="1" applyFill="1" applyBorder="1" applyAlignment="1">
      <alignment horizontal="center"/>
    </xf>
    <xf numFmtId="9" fontId="3" fillId="0" borderId="8" xfId="1" applyFont="1" applyFill="1" applyBorder="1" applyAlignment="1">
      <alignment horizontal="center"/>
    </xf>
    <xf numFmtId="9" fontId="3" fillId="0" borderId="0" xfId="1" applyFont="1" applyFill="1" applyBorder="1" applyAlignment="1">
      <alignment horizontal="center"/>
    </xf>
    <xf numFmtId="9" fontId="3" fillId="0" borderId="9" xfId="1" applyFont="1" applyFill="1" applyBorder="1" applyAlignment="1">
      <alignment horizontal="center"/>
    </xf>
    <xf numFmtId="9" fontId="4" fillId="2" borderId="8" xfId="1" applyFont="1" applyFill="1" applyBorder="1" applyAlignment="1">
      <alignment horizontal="center"/>
    </xf>
    <xf numFmtId="9" fontId="4" fillId="2" borderId="0" xfId="1" applyFont="1" applyFill="1" applyBorder="1" applyAlignment="1">
      <alignment horizontal="center"/>
    </xf>
    <xf numFmtId="9" fontId="4" fillId="2" borderId="9" xfId="1" applyFont="1" applyFill="1" applyBorder="1" applyAlignment="1">
      <alignment horizontal="center"/>
    </xf>
    <xf numFmtId="9" fontId="3" fillId="0" borderId="9" xfId="1" applyFont="1" applyBorder="1" applyAlignment="1">
      <alignment horizontal="center"/>
    </xf>
    <xf numFmtId="9" fontId="9" fillId="2" borderId="8" xfId="1" applyFont="1" applyFill="1" applyBorder="1" applyAlignment="1">
      <alignment horizontal="center"/>
    </xf>
    <xf numFmtId="9" fontId="9" fillId="2" borderId="0" xfId="1" applyFont="1" applyFill="1" applyBorder="1" applyAlignment="1">
      <alignment horizontal="center"/>
    </xf>
    <xf numFmtId="9" fontId="9" fillId="2" borderId="9" xfId="1" applyFont="1" applyFill="1" applyBorder="1" applyAlignment="1">
      <alignment horizontal="center"/>
    </xf>
    <xf numFmtId="9" fontId="10" fillId="2" borderId="8" xfId="1" applyFont="1" applyFill="1" applyBorder="1" applyAlignment="1">
      <alignment horizontal="center"/>
    </xf>
    <xf numFmtId="9" fontId="10" fillId="2" borderId="0" xfId="1" applyFont="1" applyFill="1" applyBorder="1" applyAlignment="1">
      <alignment horizontal="center"/>
    </xf>
    <xf numFmtId="9" fontId="10" fillId="2" borderId="9" xfId="1" applyFont="1" applyFill="1" applyBorder="1" applyAlignment="1">
      <alignment horizontal="center"/>
    </xf>
    <xf numFmtId="9" fontId="2" fillId="0" borderId="10" xfId="1" applyFont="1" applyFill="1" applyBorder="1"/>
    <xf numFmtId="9" fontId="2" fillId="0" borderId="11" xfId="1" applyFont="1" applyFill="1" applyBorder="1"/>
    <xf numFmtId="9" fontId="3" fillId="0" borderId="0" xfId="1" applyFont="1" applyFill="1" applyAlignment="1">
      <alignment horizontal="center"/>
    </xf>
    <xf numFmtId="9" fontId="3" fillId="0" borderId="0" xfId="1" applyFont="1" applyAlignment="1">
      <alignment horizontal="center"/>
    </xf>
    <xf numFmtId="9" fontId="5" fillId="0" borderId="13" xfId="1" applyFont="1" applyFill="1" applyBorder="1" applyAlignment="1">
      <alignment horizontal="center"/>
    </xf>
    <xf numFmtId="9" fontId="2" fillId="0" borderId="11" xfId="1" applyFont="1" applyFill="1" applyBorder="1" applyAlignment="1">
      <alignment horizontal="center"/>
    </xf>
    <xf numFmtId="9" fontId="5" fillId="0" borderId="7" xfId="1" applyFont="1" applyFill="1" applyBorder="1" applyAlignment="1">
      <alignment horizontal="center"/>
    </xf>
    <xf numFmtId="9" fontId="5" fillId="0" borderId="9" xfId="1" applyFont="1" applyFill="1" applyBorder="1" applyAlignment="1">
      <alignment horizontal="center"/>
    </xf>
    <xf numFmtId="9" fontId="2" fillId="0" borderId="12" xfId="1" applyFont="1" applyFill="1" applyBorder="1" applyAlignment="1">
      <alignment horizontal="center"/>
    </xf>
    <xf numFmtId="9" fontId="8" fillId="2" borderId="0" xfId="1" applyFont="1" applyFill="1" applyAlignment="1">
      <alignment horizontal="center"/>
    </xf>
    <xf numFmtId="9" fontId="9" fillId="2" borderId="0" xfId="1" applyFont="1" applyFill="1" applyAlignment="1">
      <alignment horizontal="center" vertical="top"/>
    </xf>
    <xf numFmtId="9" fontId="5" fillId="0" borderId="1" xfId="1" applyFont="1" applyFill="1" applyBorder="1" applyAlignment="1">
      <alignment horizontal="center"/>
    </xf>
    <xf numFmtId="9" fontId="8" fillId="2" borderId="6" xfId="1" applyFont="1" applyFill="1" applyBorder="1" applyAlignment="1">
      <alignment horizontal="center"/>
    </xf>
    <xf numFmtId="9" fontId="3" fillId="0" borderId="0" xfId="1" applyFont="1" applyBorder="1" applyAlignment="1">
      <alignment horizontal="center"/>
    </xf>
    <xf numFmtId="9" fontId="3" fillId="2" borderId="0" xfId="1" applyFont="1" applyFill="1" applyBorder="1" applyAlignment="1">
      <alignment horizontal="center"/>
    </xf>
    <xf numFmtId="9" fontId="4" fillId="0" borderId="11" xfId="1" applyFont="1" applyFill="1" applyBorder="1" applyAlignment="1">
      <alignment horizontal="center"/>
    </xf>
    <xf numFmtId="9" fontId="8" fillId="2" borderId="7" xfId="1" applyFont="1" applyFill="1" applyBorder="1" applyAlignment="1">
      <alignment horizontal="center"/>
    </xf>
    <xf numFmtId="9" fontId="3" fillId="2" borderId="9" xfId="1" applyFont="1" applyFill="1" applyBorder="1" applyAlignment="1">
      <alignment horizontal="center"/>
    </xf>
    <xf numFmtId="9" fontId="4" fillId="0" borderId="12" xfId="1" applyFont="1" applyFill="1" applyBorder="1" applyAlignment="1">
      <alignment horizontal="center"/>
    </xf>
    <xf numFmtId="0" fontId="8" fillId="0" borderId="0" xfId="0" applyFont="1" applyAlignment="1">
      <alignment vertical="top"/>
    </xf>
    <xf numFmtId="1" fontId="1" fillId="2" borderId="4" xfId="0" applyNumberFormat="1" applyFont="1" applyFill="1" applyBorder="1" applyAlignment="1">
      <alignment horizontal="center"/>
    </xf>
    <xf numFmtId="0" fontId="5" fillId="0" borderId="8" xfId="0" applyFont="1" applyBorder="1" applyAlignment="1">
      <alignment horizontal="center"/>
    </xf>
    <xf numFmtId="1" fontId="4" fillId="2" borderId="8" xfId="0" applyNumberFormat="1" applyFont="1" applyFill="1" applyBorder="1" applyAlignment="1">
      <alignment horizontal="center"/>
    </xf>
    <xf numFmtId="1" fontId="4" fillId="0" borderId="8" xfId="0" applyNumberFormat="1" applyFont="1" applyBorder="1" applyAlignment="1">
      <alignment horizontal="center"/>
    </xf>
    <xf numFmtId="1" fontId="9" fillId="2" borderId="8" xfId="0" applyNumberFormat="1" applyFont="1" applyFill="1" applyBorder="1" applyAlignment="1">
      <alignment horizontal="center"/>
    </xf>
    <xf numFmtId="1" fontId="3" fillId="0" borderId="8" xfId="0" applyNumberFormat="1" applyFont="1" applyBorder="1" applyAlignment="1">
      <alignment horizontal="center"/>
    </xf>
    <xf numFmtId="1" fontId="10" fillId="2" borderId="8" xfId="0" applyNumberFormat="1" applyFont="1" applyFill="1" applyBorder="1" applyAlignment="1">
      <alignment horizontal="center"/>
    </xf>
    <xf numFmtId="9" fontId="2" fillId="0" borderId="10" xfId="0" applyNumberFormat="1" applyFont="1" applyBorder="1"/>
    <xf numFmtId="9" fontId="2" fillId="0" borderId="11" xfId="0" applyNumberFormat="1" applyFont="1" applyBorder="1"/>
    <xf numFmtId="9" fontId="2" fillId="0" borderId="0" xfId="1" applyFont="1" applyFill="1" applyBorder="1"/>
    <xf numFmtId="1" fontId="4" fillId="0" borderId="10" xfId="0" applyNumberFormat="1" applyFont="1" applyBorder="1" applyAlignment="1">
      <alignment horizontal="center"/>
    </xf>
    <xf numFmtId="0" fontId="3" fillId="0" borderId="8" xfId="0" applyFont="1" applyBorder="1"/>
    <xf numFmtId="0" fontId="5" fillId="0" borderId="4" xfId="0" applyFont="1" applyBorder="1" applyAlignment="1">
      <alignment horizontal="center"/>
    </xf>
    <xf numFmtId="9" fontId="5" fillId="0" borderId="12" xfId="1" applyFont="1" applyFill="1" applyBorder="1" applyAlignment="1">
      <alignment horizontal="center"/>
    </xf>
    <xf numFmtId="49" fontId="0" fillId="0" borderId="0" xfId="2" applyNumberFormat="1" applyFont="1" applyAlignment="1">
      <alignment horizontal="left"/>
    </xf>
    <xf numFmtId="49" fontId="13" fillId="0" borderId="0" xfId="2" applyNumberFormat="1" applyFont="1" applyAlignment="1">
      <alignment horizontal="left"/>
    </xf>
    <xf numFmtId="0" fontId="13" fillId="0" borderId="0" xfId="2" applyFont="1" applyAlignment="1">
      <alignment horizontal="left"/>
    </xf>
    <xf numFmtId="0" fontId="14" fillId="0" borderId="0" xfId="2" applyFont="1"/>
    <xf numFmtId="0" fontId="0" fillId="4" borderId="14" xfId="0" applyFill="1" applyBorder="1"/>
    <xf numFmtId="0" fontId="0" fillId="0" borderId="14" xfId="0" applyBorder="1"/>
    <xf numFmtId="49" fontId="0" fillId="0" borderId="0" xfId="0" applyNumberFormat="1"/>
    <xf numFmtId="1" fontId="6" fillId="2" borderId="1" xfId="0" applyNumberFormat="1" applyFont="1" applyFill="1" applyBorder="1" applyAlignment="1">
      <alignment horizontal="center" wrapText="1"/>
    </xf>
    <xf numFmtId="0" fontId="6" fillId="0" borderId="1" xfId="0" applyFont="1" applyBorder="1" applyAlignment="1">
      <alignment horizontal="center" wrapText="1"/>
    </xf>
    <xf numFmtId="9" fontId="6" fillId="0" borderId="1" xfId="1" applyFont="1" applyFill="1" applyBorder="1" applyAlignment="1">
      <alignment horizontal="center" wrapText="1"/>
    </xf>
    <xf numFmtId="0" fontId="1" fillId="0" borderId="1" xfId="0" applyFont="1" applyBorder="1" applyAlignment="1">
      <alignment horizontal="center" wrapText="1"/>
    </xf>
    <xf numFmtId="0" fontId="1" fillId="0" borderId="0" xfId="0" applyFont="1" applyAlignment="1">
      <alignment horizontal="center" wrapText="1"/>
    </xf>
    <xf numFmtId="9" fontId="5" fillId="0" borderId="0" xfId="1" applyFont="1" applyBorder="1" applyAlignment="1">
      <alignment horizontal="center"/>
    </xf>
    <xf numFmtId="9" fontId="5" fillId="0" borderId="0" xfId="1" applyFont="1" applyFill="1" applyBorder="1" applyAlignment="1">
      <alignment horizontal="center"/>
    </xf>
    <xf numFmtId="1" fontId="5" fillId="2" borderId="0" xfId="0" applyNumberFormat="1" applyFont="1" applyFill="1" applyAlignment="1">
      <alignment horizontal="center"/>
    </xf>
    <xf numFmtId="1" fontId="5" fillId="0" borderId="0" xfId="0" applyNumberFormat="1" applyFont="1" applyAlignment="1">
      <alignment horizontal="center"/>
    </xf>
    <xf numFmtId="1" fontId="6" fillId="2" borderId="13" xfId="0" applyNumberFormat="1" applyFont="1" applyFill="1" applyBorder="1" applyAlignment="1">
      <alignment horizontal="center" wrapText="1"/>
    </xf>
    <xf numFmtId="0" fontId="18" fillId="2" borderId="0" xfId="0" applyFont="1" applyFill="1"/>
    <xf numFmtId="0" fontId="19" fillId="2" borderId="0" xfId="0" applyFont="1" applyFill="1"/>
    <xf numFmtId="0" fontId="20" fillId="2" borderId="0" xfId="0" applyFont="1" applyFill="1"/>
    <xf numFmtId="1" fontId="20" fillId="2" borderId="0" xfId="0" applyNumberFormat="1" applyFont="1" applyFill="1"/>
    <xf numFmtId="0" fontId="20" fillId="0" borderId="0" xfId="0" applyFont="1"/>
    <xf numFmtId="0" fontId="20" fillId="0" borderId="0" xfId="0" applyFont="1" applyAlignment="1">
      <alignment vertical="center"/>
    </xf>
    <xf numFmtId="0" fontId="21" fillId="0" borderId="5" xfId="0" applyFont="1" applyBorder="1" applyAlignment="1">
      <alignment horizontal="center" vertical="top"/>
    </xf>
    <xf numFmtId="0" fontId="21" fillId="0" borderId="6" xfId="0" applyFont="1" applyBorder="1" applyAlignment="1">
      <alignment horizontal="center"/>
    </xf>
    <xf numFmtId="0" fontId="20" fillId="0" borderId="6" xfId="0" applyFont="1" applyBorder="1" applyAlignment="1">
      <alignment horizontal="center"/>
    </xf>
    <xf numFmtId="0" fontId="21" fillId="0" borderId="6" xfId="0" applyFont="1" applyBorder="1" applyAlignment="1">
      <alignment horizontal="right"/>
    </xf>
    <xf numFmtId="0" fontId="20" fillId="0" borderId="0" xfId="0" applyFont="1" applyAlignment="1">
      <alignment horizontal="center"/>
    </xf>
    <xf numFmtId="0" fontId="20" fillId="2" borderId="0" xfId="0" applyFont="1" applyFill="1" applyAlignment="1">
      <alignment horizontal="center"/>
    </xf>
    <xf numFmtId="0" fontId="23" fillId="0" borderId="8" xfId="0" applyFont="1" applyBorder="1"/>
    <xf numFmtId="0" fontId="24" fillId="0" borderId="0" xfId="0" applyFont="1" applyAlignment="1">
      <alignment horizontal="center"/>
    </xf>
    <xf numFmtId="0" fontId="25" fillId="0" borderId="0" xfId="0" applyFont="1" applyAlignment="1">
      <alignment horizontal="right"/>
    </xf>
    <xf numFmtId="0" fontId="27" fillId="0" borderId="0" xfId="0" applyFont="1"/>
    <xf numFmtId="0" fontId="28" fillId="0" borderId="8" xfId="0" applyFont="1" applyBorder="1" applyAlignment="1">
      <alignment horizontal="center" wrapText="1"/>
    </xf>
    <xf numFmtId="0" fontId="29" fillId="0" borderId="0" xfId="0" applyFont="1" applyAlignment="1">
      <alignment horizontal="center" wrapText="1"/>
    </xf>
    <xf numFmtId="1" fontId="24" fillId="0" borderId="1" xfId="0" applyNumberFormat="1" applyFont="1" applyBorder="1" applyAlignment="1">
      <alignment horizontal="center" wrapText="1"/>
    </xf>
    <xf numFmtId="0" fontId="24" fillId="0" borderId="1" xfId="0" applyFont="1" applyBorder="1" applyAlignment="1">
      <alignment horizontal="center" wrapText="1"/>
    </xf>
    <xf numFmtId="9" fontId="24" fillId="0" borderId="1" xfId="1" applyFont="1" applyFill="1" applyBorder="1" applyAlignment="1">
      <alignment horizontal="center" wrapText="1"/>
    </xf>
    <xf numFmtId="1" fontId="29" fillId="0" borderId="1" xfId="0" applyNumberFormat="1" applyFont="1" applyBorder="1" applyAlignment="1">
      <alignment horizontal="center" wrapText="1"/>
    </xf>
    <xf numFmtId="0" fontId="29" fillId="0" borderId="1" xfId="0" applyFont="1" applyBorder="1" applyAlignment="1">
      <alignment horizontal="center" wrapText="1"/>
    </xf>
    <xf numFmtId="0" fontId="27" fillId="0" borderId="0" xfId="0" applyFont="1" applyAlignment="1">
      <alignment wrapText="1"/>
    </xf>
    <xf numFmtId="0" fontId="30" fillId="7" borderId="15" xfId="0" applyFont="1" applyFill="1" applyBorder="1"/>
    <xf numFmtId="0" fontId="30" fillId="7" borderId="16" xfId="0" applyFont="1" applyFill="1" applyBorder="1"/>
    <xf numFmtId="0" fontId="30" fillId="7" borderId="15" xfId="0" applyFont="1" applyFill="1" applyBorder="1" applyAlignment="1">
      <alignment horizontal="center"/>
    </xf>
    <xf numFmtId="0" fontId="30" fillId="7" borderId="16" xfId="0" applyFont="1" applyFill="1" applyBorder="1" applyAlignment="1">
      <alignment horizontal="center"/>
    </xf>
    <xf numFmtId="1" fontId="30" fillId="7" borderId="16" xfId="0" applyNumberFormat="1" applyFont="1" applyFill="1" applyBorder="1" applyAlignment="1">
      <alignment horizontal="center"/>
    </xf>
    <xf numFmtId="0" fontId="30" fillId="7" borderId="13" xfId="0" applyFont="1" applyFill="1" applyBorder="1" applyAlignment="1">
      <alignment horizontal="center"/>
    </xf>
    <xf numFmtId="0" fontId="31" fillId="0" borderId="0" xfId="0" applyFont="1"/>
    <xf numFmtId="0" fontId="32" fillId="0" borderId="5" xfId="0" applyFont="1" applyBorder="1"/>
    <xf numFmtId="9" fontId="32" fillId="0" borderId="6" xfId="1" applyFont="1" applyFill="1" applyBorder="1" applyAlignment="1">
      <alignment horizontal="center"/>
    </xf>
    <xf numFmtId="1" fontId="28" fillId="0" borderId="5" xfId="0" applyNumberFormat="1" applyFont="1" applyBorder="1" applyAlignment="1">
      <alignment horizontal="center"/>
    </xf>
    <xf numFmtId="1" fontId="32" fillId="0" borderId="6" xfId="0" applyNumberFormat="1" applyFont="1" applyBorder="1" applyAlignment="1">
      <alignment horizontal="center"/>
    </xf>
    <xf numFmtId="1" fontId="32" fillId="0" borderId="6" xfId="1" applyNumberFormat="1" applyFont="1" applyFill="1" applyBorder="1" applyAlignment="1">
      <alignment horizontal="center"/>
    </xf>
    <xf numFmtId="9" fontId="32" fillId="0" borderId="7" xfId="1" applyFont="1" applyFill="1" applyBorder="1" applyAlignment="1">
      <alignment horizontal="center"/>
    </xf>
    <xf numFmtId="0" fontId="32" fillId="0" borderId="8" xfId="0" applyFont="1" applyBorder="1"/>
    <xf numFmtId="9" fontId="32" fillId="0" borderId="0" xfId="1" applyFont="1" applyFill="1" applyBorder="1" applyAlignment="1">
      <alignment horizontal="center"/>
    </xf>
    <xf numFmtId="1" fontId="28" fillId="0" borderId="8" xfId="0" applyNumberFormat="1" applyFont="1" applyBorder="1" applyAlignment="1">
      <alignment horizontal="center"/>
    </xf>
    <xf numFmtId="1" fontId="32" fillId="0" borderId="0" xfId="0" applyNumberFormat="1" applyFont="1" applyAlignment="1">
      <alignment horizontal="center"/>
    </xf>
    <xf numFmtId="1" fontId="32" fillId="0" borderId="0" xfId="1" applyNumberFormat="1" applyFont="1" applyFill="1" applyBorder="1" applyAlignment="1">
      <alignment horizontal="center"/>
    </xf>
    <xf numFmtId="9" fontId="32" fillId="0" borderId="9" xfId="1" applyFont="1" applyFill="1" applyBorder="1" applyAlignment="1">
      <alignment horizontal="center"/>
    </xf>
    <xf numFmtId="0" fontId="28" fillId="2" borderId="10" xfId="0" applyFont="1" applyFill="1" applyBorder="1"/>
    <xf numFmtId="9" fontId="28" fillId="2" borderId="11" xfId="1" applyFont="1" applyFill="1" applyBorder="1" applyAlignment="1">
      <alignment horizontal="center"/>
    </xf>
    <xf numFmtId="1" fontId="28" fillId="2" borderId="10" xfId="0" applyNumberFormat="1" applyFont="1" applyFill="1" applyBorder="1" applyAlignment="1">
      <alignment horizontal="center"/>
    </xf>
    <xf numFmtId="1" fontId="28" fillId="2" borderId="11" xfId="0" applyNumberFormat="1" applyFont="1" applyFill="1" applyBorder="1" applyAlignment="1">
      <alignment horizontal="center"/>
    </xf>
    <xf numFmtId="1" fontId="28" fillId="2" borderId="11" xfId="1" applyNumberFormat="1" applyFont="1" applyFill="1" applyBorder="1" applyAlignment="1">
      <alignment horizontal="center"/>
    </xf>
    <xf numFmtId="9" fontId="28" fillId="2" borderId="12" xfId="1" applyFont="1" applyFill="1" applyBorder="1" applyAlignment="1">
      <alignment horizontal="center"/>
    </xf>
    <xf numFmtId="0" fontId="27" fillId="0" borderId="5" xfId="0" applyFont="1" applyBorder="1" applyAlignment="1">
      <alignment wrapText="1"/>
    </xf>
    <xf numFmtId="0" fontId="27" fillId="0" borderId="8" xfId="0" applyFont="1" applyBorder="1" applyAlignment="1">
      <alignment wrapText="1"/>
    </xf>
    <xf numFmtId="0" fontId="23" fillId="2" borderId="10" xfId="0" applyFont="1" applyFill="1" applyBorder="1"/>
    <xf numFmtId="0" fontId="27" fillId="0" borderId="8" xfId="0" applyFont="1" applyBorder="1"/>
    <xf numFmtId="9" fontId="27" fillId="0" borderId="0" xfId="1" applyFont="1" applyBorder="1" applyAlignment="1">
      <alignment horizontal="center"/>
    </xf>
    <xf numFmtId="1" fontId="23" fillId="0" borderId="8" xfId="0" applyNumberFormat="1" applyFont="1" applyBorder="1" applyAlignment="1">
      <alignment horizontal="center"/>
    </xf>
    <xf numFmtId="1" fontId="27" fillId="0" borderId="0" xfId="0" applyNumberFormat="1" applyFont="1" applyAlignment="1">
      <alignment horizontal="center"/>
    </xf>
    <xf numFmtId="0" fontId="19" fillId="2" borderId="10" xfId="0" applyFont="1" applyFill="1" applyBorder="1"/>
    <xf numFmtId="9" fontId="19" fillId="2" borderId="11" xfId="1" applyFont="1" applyFill="1" applyBorder="1" applyAlignment="1">
      <alignment horizontal="center"/>
    </xf>
    <xf numFmtId="1" fontId="19" fillId="2" borderId="10" xfId="0" applyNumberFormat="1" applyFont="1" applyFill="1" applyBorder="1" applyAlignment="1">
      <alignment horizontal="center"/>
    </xf>
    <xf numFmtId="1" fontId="19" fillId="2" borderId="11" xfId="0" applyNumberFormat="1" applyFont="1" applyFill="1" applyBorder="1" applyAlignment="1">
      <alignment horizontal="center"/>
    </xf>
    <xf numFmtId="1" fontId="19" fillId="2" borderId="11" xfId="1" applyNumberFormat="1" applyFont="1" applyFill="1" applyBorder="1" applyAlignment="1">
      <alignment horizontal="center"/>
    </xf>
    <xf numFmtId="9" fontId="19" fillId="2" borderId="12" xfId="1" applyFont="1" applyFill="1" applyBorder="1" applyAlignment="1">
      <alignment horizontal="center"/>
    </xf>
    <xf numFmtId="0" fontId="21" fillId="0" borderId="0" xfId="0" applyFont="1"/>
    <xf numFmtId="9" fontId="27" fillId="0" borderId="0" xfId="1" applyFont="1" applyFill="1" applyBorder="1" applyAlignment="1">
      <alignment horizontal="center"/>
    </xf>
    <xf numFmtId="0" fontId="30" fillId="7" borderId="5" xfId="0" applyFont="1" applyFill="1" applyBorder="1"/>
    <xf numFmtId="9" fontId="33" fillId="7" borderId="6" xfId="1" applyFont="1" applyFill="1" applyBorder="1" applyAlignment="1">
      <alignment horizontal="center"/>
    </xf>
    <xf numFmtId="9" fontId="30" fillId="7" borderId="6" xfId="1" applyFont="1" applyFill="1" applyBorder="1" applyAlignment="1">
      <alignment horizontal="center"/>
    </xf>
    <xf numFmtId="1" fontId="30" fillId="7" borderId="5" xfId="0" applyNumberFormat="1" applyFont="1" applyFill="1" applyBorder="1" applyAlignment="1">
      <alignment horizontal="center"/>
    </xf>
    <xf numFmtId="1" fontId="30" fillId="7" borderId="6" xfId="0" applyNumberFormat="1" applyFont="1" applyFill="1" applyBorder="1" applyAlignment="1">
      <alignment horizontal="center"/>
    </xf>
    <xf numFmtId="1" fontId="33" fillId="7" borderId="6" xfId="1" applyNumberFormat="1" applyFont="1" applyFill="1" applyBorder="1" applyAlignment="1">
      <alignment horizontal="center"/>
    </xf>
    <xf numFmtId="9" fontId="33" fillId="7" borderId="7" xfId="1" applyFont="1" applyFill="1" applyBorder="1" applyAlignment="1">
      <alignment horizontal="center"/>
    </xf>
    <xf numFmtId="9" fontId="27" fillId="0" borderId="8" xfId="0" applyNumberFormat="1" applyFont="1" applyBorder="1"/>
    <xf numFmtId="9" fontId="27" fillId="0" borderId="0" xfId="0" applyNumberFormat="1" applyFont="1"/>
    <xf numFmtId="0" fontId="34" fillId="7" borderId="8" xfId="0" applyFont="1" applyFill="1" applyBorder="1" applyAlignment="1">
      <alignment vertical="center" wrapText="1"/>
    </xf>
    <xf numFmtId="9" fontId="34" fillId="7" borderId="0" xfId="1" applyFont="1" applyFill="1" applyBorder="1" applyAlignment="1">
      <alignment horizontal="center" vertical="center" wrapText="1"/>
    </xf>
    <xf numFmtId="1" fontId="18" fillId="7" borderId="8" xfId="0" applyNumberFormat="1" applyFont="1" applyFill="1" applyBorder="1" applyAlignment="1">
      <alignment horizontal="center" vertical="center" wrapText="1"/>
    </xf>
    <xf numFmtId="1" fontId="18" fillId="7" borderId="0" xfId="0" applyNumberFormat="1" applyFont="1" applyFill="1" applyAlignment="1">
      <alignment horizontal="center" vertical="center" wrapText="1"/>
    </xf>
    <xf numFmtId="9" fontId="18" fillId="7" borderId="0" xfId="1" applyFont="1" applyFill="1" applyBorder="1" applyAlignment="1">
      <alignment horizontal="center" vertical="center" wrapText="1"/>
    </xf>
    <xf numFmtId="1" fontId="18" fillId="7" borderId="0" xfId="1" applyNumberFormat="1" applyFont="1" applyFill="1" applyBorder="1" applyAlignment="1">
      <alignment horizontal="center" vertical="center" wrapText="1"/>
    </xf>
    <xf numFmtId="9" fontId="18" fillId="7" borderId="9" xfId="1" applyFont="1" applyFill="1" applyBorder="1" applyAlignment="1">
      <alignment horizontal="center" vertical="center" wrapText="1"/>
    </xf>
    <xf numFmtId="0" fontId="34" fillId="0" borderId="0" xfId="0" applyFont="1" applyAlignment="1">
      <alignment vertical="center" wrapText="1"/>
    </xf>
    <xf numFmtId="0" fontId="32" fillId="0" borderId="10" xfId="0" applyFont="1" applyBorder="1"/>
    <xf numFmtId="9" fontId="27" fillId="0" borderId="11" xfId="0" applyNumberFormat="1" applyFont="1" applyBorder="1"/>
    <xf numFmtId="9" fontId="27" fillId="0" borderId="10" xfId="0" applyNumberFormat="1" applyFont="1" applyBorder="1"/>
    <xf numFmtId="1" fontId="27" fillId="0" borderId="11" xfId="0" applyNumberFormat="1" applyFont="1" applyBorder="1"/>
    <xf numFmtId="9" fontId="27" fillId="0" borderId="12" xfId="0" applyNumberFormat="1" applyFont="1" applyBorder="1"/>
    <xf numFmtId="1" fontId="27" fillId="0" borderId="0" xfId="0" applyNumberFormat="1" applyFont="1"/>
    <xf numFmtId="49" fontId="20" fillId="0" borderId="0" xfId="0" applyNumberFormat="1" applyFont="1"/>
    <xf numFmtId="0" fontId="23" fillId="0" borderId="0" xfId="0" applyFont="1"/>
    <xf numFmtId="0" fontId="0" fillId="4" borderId="17" xfId="0" applyFill="1" applyBorder="1"/>
    <xf numFmtId="0" fontId="0" fillId="0" borderId="17" xfId="0" applyBorder="1"/>
    <xf numFmtId="0" fontId="0" fillId="4" borderId="18" xfId="0" applyFill="1" applyBorder="1"/>
    <xf numFmtId="0" fontId="11" fillId="3" borderId="19" xfId="0" applyFont="1" applyFill="1" applyBorder="1"/>
    <xf numFmtId="0" fontId="11" fillId="3" borderId="20" xfId="0" applyFont="1" applyFill="1" applyBorder="1"/>
    <xf numFmtId="0" fontId="11" fillId="3" borderId="21" xfId="0" applyFont="1" applyFill="1" applyBorder="1"/>
    <xf numFmtId="0" fontId="0" fillId="4" borderId="22" xfId="0" applyFill="1" applyBorder="1"/>
    <xf numFmtId="0" fontId="0" fillId="4" borderId="23" xfId="0" applyFill="1" applyBorder="1"/>
    <xf numFmtId="9" fontId="5" fillId="2" borderId="3" xfId="1" applyFont="1" applyFill="1" applyBorder="1" applyAlignment="1">
      <alignment horizontal="center"/>
    </xf>
    <xf numFmtId="9" fontId="5" fillId="2" borderId="4" xfId="1" applyFont="1" applyFill="1" applyBorder="1" applyAlignment="1">
      <alignment horizontal="center"/>
    </xf>
    <xf numFmtId="0" fontId="5" fillId="0" borderId="3" xfId="1" applyNumberFormat="1" applyFont="1" applyFill="1" applyBorder="1" applyAlignment="1">
      <alignment horizontal="center"/>
    </xf>
    <xf numFmtId="0" fontId="5" fillId="0" borderId="4" xfId="1" applyNumberFormat="1" applyFont="1" applyFill="1" applyBorder="1" applyAlignment="1">
      <alignment horizontal="center"/>
    </xf>
    <xf numFmtId="0" fontId="5" fillId="0" borderId="24" xfId="1" applyNumberFormat="1" applyFont="1" applyFill="1" applyBorder="1" applyAlignment="1">
      <alignment horizontal="center"/>
    </xf>
    <xf numFmtId="0" fontId="5" fillId="8" borderId="24" xfId="1" applyNumberFormat="1" applyFont="1" applyFill="1" applyBorder="1" applyAlignment="1">
      <alignment horizontal="center"/>
    </xf>
    <xf numFmtId="0" fontId="3" fillId="0" borderId="0" xfId="1" applyNumberFormat="1" applyFont="1" applyFill="1" applyBorder="1" applyAlignment="1">
      <alignment horizontal="center"/>
    </xf>
    <xf numFmtId="0" fontId="4" fillId="2" borderId="0" xfId="1" applyNumberFormat="1" applyFont="1" applyFill="1" applyBorder="1" applyAlignment="1">
      <alignment horizontal="center"/>
    </xf>
    <xf numFmtId="0" fontId="3" fillId="0" borderId="0" xfId="1" applyNumberFormat="1" applyFont="1" applyBorder="1" applyAlignment="1">
      <alignment horizontal="center"/>
    </xf>
    <xf numFmtId="0" fontId="9" fillId="2" borderId="0" xfId="1" applyNumberFormat="1" applyFont="1" applyFill="1" applyBorder="1" applyAlignment="1">
      <alignment horizontal="center"/>
    </xf>
    <xf numFmtId="0" fontId="10" fillId="2" borderId="0" xfId="1" applyNumberFormat="1" applyFont="1" applyFill="1" applyBorder="1" applyAlignment="1">
      <alignment horizontal="center"/>
    </xf>
    <xf numFmtId="9" fontId="9" fillId="2" borderId="2" xfId="1" applyFont="1" applyFill="1" applyBorder="1" applyAlignment="1">
      <alignment horizontal="center"/>
    </xf>
    <xf numFmtId="0" fontId="5" fillId="2" borderId="3" xfId="1" applyNumberFormat="1" applyFont="1" applyFill="1" applyBorder="1" applyAlignment="1">
      <alignment horizontal="center"/>
    </xf>
    <xf numFmtId="0" fontId="4" fillId="2" borderId="3" xfId="1" applyNumberFormat="1" applyFont="1" applyFill="1" applyBorder="1" applyAlignment="1">
      <alignment horizontal="center"/>
    </xf>
    <xf numFmtId="0" fontId="3" fillId="0" borderId="3" xfId="1" applyNumberFormat="1" applyFont="1" applyBorder="1" applyAlignment="1">
      <alignment horizontal="center"/>
    </xf>
    <xf numFmtId="0" fontId="9" fillId="2" borderId="3" xfId="1" applyNumberFormat="1" applyFont="1" applyFill="1" applyBorder="1" applyAlignment="1">
      <alignment horizontal="center"/>
    </xf>
    <xf numFmtId="0" fontId="3" fillId="0" borderId="3" xfId="1" applyNumberFormat="1" applyFont="1" applyFill="1" applyBorder="1" applyAlignment="1">
      <alignment horizontal="center"/>
    </xf>
    <xf numFmtId="9" fontId="3" fillId="0" borderId="3" xfId="1" applyFont="1" applyFill="1" applyBorder="1" applyAlignment="1">
      <alignment horizontal="center"/>
    </xf>
    <xf numFmtId="0" fontId="10" fillId="2" borderId="4" xfId="1" applyNumberFormat="1" applyFont="1" applyFill="1" applyBorder="1" applyAlignment="1">
      <alignment horizontal="center"/>
    </xf>
    <xf numFmtId="10" fontId="3" fillId="0" borderId="0" xfId="1" applyNumberFormat="1" applyFont="1" applyFill="1" applyBorder="1" applyAlignment="1">
      <alignment horizontal="center"/>
    </xf>
    <xf numFmtId="9" fontId="5" fillId="2" borderId="0" xfId="1" applyFont="1" applyFill="1" applyBorder="1" applyAlignment="1">
      <alignment horizontal="center"/>
    </xf>
    <xf numFmtId="10" fontId="3" fillId="0" borderId="0" xfId="1" applyNumberFormat="1" applyFont="1" applyBorder="1" applyAlignment="1">
      <alignment horizontal="center"/>
    </xf>
    <xf numFmtId="0" fontId="9" fillId="0" borderId="0" xfId="0" applyFont="1" applyAlignment="1">
      <alignment vertical="top"/>
    </xf>
    <xf numFmtId="9" fontId="9" fillId="0" borderId="0" xfId="1" applyFont="1" applyFill="1" applyAlignment="1">
      <alignment vertical="top"/>
    </xf>
    <xf numFmtId="0" fontId="9" fillId="0" borderId="0" xfId="0" applyFont="1" applyAlignment="1">
      <alignment horizontal="center" vertical="top"/>
    </xf>
    <xf numFmtId="9" fontId="9" fillId="0" borderId="0" xfId="1" applyFont="1" applyFill="1" applyAlignment="1">
      <alignment horizontal="center" vertical="top"/>
    </xf>
    <xf numFmtId="0" fontId="4" fillId="0" borderId="26" xfId="0" applyFont="1" applyBorder="1" applyAlignment="1">
      <alignment horizontal="left"/>
    </xf>
    <xf numFmtId="9" fontId="5" fillId="0" borderId="27" xfId="1" applyFont="1" applyFill="1" applyBorder="1" applyAlignment="1">
      <alignment horizontal="center"/>
    </xf>
    <xf numFmtId="9" fontId="5" fillId="0" borderId="28" xfId="1" applyFont="1" applyFill="1" applyBorder="1" applyAlignment="1">
      <alignment horizontal="center"/>
    </xf>
    <xf numFmtId="0" fontId="4" fillId="0" borderId="26" xfId="0" applyFont="1" applyBorder="1" applyAlignment="1">
      <alignment horizontal="center"/>
    </xf>
    <xf numFmtId="0" fontId="9" fillId="2" borderId="29" xfId="0" applyFont="1" applyFill="1" applyBorder="1"/>
    <xf numFmtId="9" fontId="8" fillId="2" borderId="27" xfId="1" applyFont="1" applyFill="1" applyBorder="1" applyAlignment="1">
      <alignment horizontal="center"/>
    </xf>
    <xf numFmtId="0" fontId="3" fillId="0" borderId="30" xfId="0" applyFont="1" applyBorder="1"/>
    <xf numFmtId="9" fontId="3" fillId="0" borderId="28" xfId="1" applyFont="1" applyFill="1" applyBorder="1" applyAlignment="1">
      <alignment horizontal="center"/>
    </xf>
    <xf numFmtId="0" fontId="3" fillId="0" borderId="26" xfId="0" applyFont="1" applyBorder="1"/>
    <xf numFmtId="0" fontId="4" fillId="2" borderId="30" xfId="0" applyFont="1" applyFill="1" applyBorder="1"/>
    <xf numFmtId="9" fontId="4" fillId="2" borderId="28" xfId="1" applyFont="1" applyFill="1" applyBorder="1" applyAlignment="1">
      <alignment horizontal="center"/>
    </xf>
    <xf numFmtId="0" fontId="9" fillId="2" borderId="30" xfId="0" applyFont="1" applyFill="1" applyBorder="1"/>
    <xf numFmtId="9" fontId="9" fillId="2" borderId="28" xfId="1" applyFont="1" applyFill="1" applyBorder="1" applyAlignment="1">
      <alignment horizontal="center"/>
    </xf>
    <xf numFmtId="9" fontId="3" fillId="2" borderId="28" xfId="1" applyFont="1" applyFill="1" applyBorder="1" applyAlignment="1">
      <alignment horizontal="center"/>
    </xf>
    <xf numFmtId="0" fontId="10" fillId="2" borderId="30" xfId="0" applyFont="1" applyFill="1" applyBorder="1"/>
    <xf numFmtId="9" fontId="10" fillId="2" borderId="28" xfId="1" applyFont="1" applyFill="1" applyBorder="1" applyAlignment="1">
      <alignment horizontal="center"/>
    </xf>
    <xf numFmtId="0" fontId="3" fillId="0" borderId="31" xfId="0" applyFont="1" applyBorder="1"/>
    <xf numFmtId="9" fontId="2" fillId="0" borderId="32" xfId="1" applyFont="1" applyFill="1" applyBorder="1"/>
    <xf numFmtId="9" fontId="2" fillId="0" borderId="33" xfId="1" applyFont="1" applyFill="1" applyBorder="1"/>
    <xf numFmtId="9" fontId="2" fillId="0" borderId="32" xfId="0" applyNumberFormat="1" applyFont="1" applyBorder="1"/>
    <xf numFmtId="1" fontId="2" fillId="0" borderId="33" xfId="0" applyNumberFormat="1" applyFont="1" applyBorder="1" applyAlignment="1">
      <alignment horizontal="center"/>
    </xf>
    <xf numFmtId="9" fontId="2" fillId="0" borderId="33" xfId="1" applyFont="1" applyFill="1" applyBorder="1" applyAlignment="1">
      <alignment horizontal="center"/>
    </xf>
    <xf numFmtId="9" fontId="2" fillId="0" borderId="34" xfId="1" applyFont="1" applyFill="1" applyBorder="1" applyAlignment="1">
      <alignment horizontal="center"/>
    </xf>
    <xf numFmtId="9" fontId="2" fillId="0" borderId="33" xfId="0" applyNumberFormat="1" applyFont="1" applyBorder="1"/>
    <xf numFmtId="0" fontId="4" fillId="0" borderId="33" xfId="0" applyFont="1" applyBorder="1" applyAlignment="1">
      <alignment horizontal="center"/>
    </xf>
    <xf numFmtId="9" fontId="4" fillId="0" borderId="33" xfId="1" applyFont="1" applyFill="1" applyBorder="1" applyAlignment="1">
      <alignment horizontal="center"/>
    </xf>
    <xf numFmtId="9" fontId="4" fillId="0" borderId="34" xfId="1" applyFont="1" applyFill="1" applyBorder="1" applyAlignment="1">
      <alignment horizontal="center"/>
    </xf>
    <xf numFmtId="0" fontId="4" fillId="0" borderId="32" xfId="0" applyFont="1" applyBorder="1" applyAlignment="1">
      <alignment horizontal="center"/>
    </xf>
    <xf numFmtId="1" fontId="4" fillId="0" borderId="32" xfId="0" applyNumberFormat="1" applyFont="1" applyBorder="1" applyAlignment="1">
      <alignment horizontal="center"/>
    </xf>
    <xf numFmtId="1" fontId="4" fillId="0" borderId="33" xfId="0" applyNumberFormat="1" applyFont="1" applyBorder="1" applyAlignment="1">
      <alignment horizontal="center"/>
    </xf>
    <xf numFmtId="9" fontId="4" fillId="0" borderId="35" xfId="1" applyFont="1" applyFill="1" applyBorder="1" applyAlignment="1">
      <alignment horizontal="center"/>
    </xf>
    <xf numFmtId="9" fontId="5" fillId="0" borderId="39" xfId="1" applyFont="1" applyFill="1" applyBorder="1" applyAlignment="1">
      <alignment horizontal="center"/>
    </xf>
    <xf numFmtId="0" fontId="9" fillId="0" borderId="25" xfId="0" applyFont="1" applyBorder="1" applyAlignment="1">
      <alignment vertical="top"/>
    </xf>
    <xf numFmtId="9" fontId="9" fillId="0" borderId="36" xfId="1" applyFont="1" applyFill="1" applyBorder="1" applyAlignment="1">
      <alignment vertical="top"/>
    </xf>
    <xf numFmtId="0" fontId="9" fillId="0" borderId="38" xfId="0" applyFont="1" applyBorder="1" applyAlignment="1">
      <alignment vertical="top"/>
    </xf>
    <xf numFmtId="9" fontId="9" fillId="0" borderId="33" xfId="1" applyFont="1" applyFill="1" applyBorder="1" applyAlignment="1">
      <alignment vertical="top"/>
    </xf>
    <xf numFmtId="0" fontId="9" fillId="2" borderId="31" xfId="0" applyFont="1" applyFill="1" applyBorder="1"/>
    <xf numFmtId="9" fontId="9" fillId="2" borderId="32" xfId="1" applyFont="1" applyFill="1" applyBorder="1" applyAlignment="1">
      <alignment horizontal="center"/>
    </xf>
    <xf numFmtId="9" fontId="9" fillId="2" borderId="33" xfId="1" applyFont="1" applyFill="1" applyBorder="1" applyAlignment="1">
      <alignment horizontal="center"/>
    </xf>
    <xf numFmtId="0" fontId="9" fillId="2" borderId="33" xfId="1" applyNumberFormat="1" applyFont="1" applyFill="1" applyBorder="1" applyAlignment="1">
      <alignment horizontal="center"/>
    </xf>
    <xf numFmtId="1" fontId="9" fillId="2" borderId="32" xfId="0" applyNumberFormat="1" applyFont="1" applyFill="1" applyBorder="1" applyAlignment="1">
      <alignment horizontal="center"/>
    </xf>
    <xf numFmtId="1" fontId="9" fillId="2" borderId="33" xfId="0" applyNumberFormat="1" applyFont="1" applyFill="1" applyBorder="1" applyAlignment="1">
      <alignment horizontal="center"/>
    </xf>
    <xf numFmtId="9" fontId="9" fillId="2" borderId="34" xfId="1" applyFont="1" applyFill="1" applyBorder="1" applyAlignment="1">
      <alignment horizontal="center"/>
    </xf>
    <xf numFmtId="0" fontId="9" fillId="2" borderId="33" xfId="0" applyFont="1" applyFill="1" applyBorder="1" applyAlignment="1">
      <alignment horizontal="center"/>
    </xf>
    <xf numFmtId="0" fontId="9" fillId="2" borderId="32" xfId="0" applyFont="1" applyFill="1" applyBorder="1" applyAlignment="1">
      <alignment horizontal="center"/>
    </xf>
    <xf numFmtId="9" fontId="9" fillId="2" borderId="35" xfId="1" applyFont="1" applyFill="1" applyBorder="1" applyAlignment="1">
      <alignment horizontal="center"/>
    </xf>
    <xf numFmtId="0" fontId="5" fillId="0" borderId="0" xfId="1" applyNumberFormat="1" applyFont="1" applyFill="1" applyBorder="1" applyAlignment="1">
      <alignment horizontal="center"/>
    </xf>
    <xf numFmtId="0" fontId="5" fillId="2" borderId="0" xfId="1" applyNumberFormat="1" applyFont="1" applyFill="1" applyBorder="1" applyAlignment="1">
      <alignment horizontal="center"/>
    </xf>
    <xf numFmtId="9" fontId="5" fillId="2" borderId="40" xfId="1" applyFont="1" applyFill="1" applyBorder="1" applyAlignment="1">
      <alignment horizontal="center"/>
    </xf>
    <xf numFmtId="0" fontId="5" fillId="0" borderId="40" xfId="1" applyNumberFormat="1" applyFont="1" applyFill="1" applyBorder="1" applyAlignment="1">
      <alignment horizontal="center"/>
    </xf>
    <xf numFmtId="0" fontId="20" fillId="2" borderId="0" xfId="0" applyFont="1" applyFill="1" applyAlignment="1">
      <alignment vertical="center" wrapText="1"/>
    </xf>
    <xf numFmtId="0" fontId="20" fillId="2" borderId="11" xfId="0" applyFont="1" applyFill="1" applyBorder="1" applyAlignment="1">
      <alignment horizontal="left" vertical="top" wrapText="1"/>
    </xf>
    <xf numFmtId="0" fontId="22" fillId="6" borderId="15" xfId="0" applyFont="1" applyFill="1" applyBorder="1" applyAlignment="1">
      <alignment horizontal="center"/>
    </xf>
    <xf numFmtId="0" fontId="22" fillId="6" borderId="16" xfId="0" applyFont="1" applyFill="1" applyBorder="1" applyAlignment="1">
      <alignment horizontal="center"/>
    </xf>
    <xf numFmtId="0" fontId="22" fillId="6" borderId="13" xfId="0" applyFont="1" applyFill="1" applyBorder="1" applyAlignment="1">
      <alignment horizontal="center"/>
    </xf>
    <xf numFmtId="1" fontId="26" fillId="0" borderId="15" xfId="0" applyNumberFormat="1" applyFont="1" applyBorder="1" applyAlignment="1">
      <alignment horizontal="center"/>
    </xf>
    <xf numFmtId="1" fontId="26" fillId="0" borderId="16" xfId="0" applyNumberFormat="1" applyFont="1" applyBorder="1" applyAlignment="1">
      <alignment horizontal="center"/>
    </xf>
    <xf numFmtId="1" fontId="26" fillId="0" borderId="13" xfId="0" applyNumberFormat="1" applyFont="1" applyBorder="1" applyAlignment="1">
      <alignment horizontal="center"/>
    </xf>
    <xf numFmtId="1" fontId="17" fillId="5" borderId="0" xfId="0" applyNumberFormat="1" applyFont="1" applyFill="1" applyAlignment="1">
      <alignment horizontal="center"/>
    </xf>
    <xf numFmtId="0" fontId="8" fillId="2" borderId="0" xfId="0" applyFont="1" applyFill="1"/>
    <xf numFmtId="1" fontId="5" fillId="2" borderId="11" xfId="0" applyNumberFormat="1" applyFont="1" applyFill="1" applyBorder="1" applyAlignment="1">
      <alignment horizontal="center"/>
    </xf>
    <xf numFmtId="1" fontId="5" fillId="2" borderId="12" xfId="0" applyNumberFormat="1" applyFont="1" applyFill="1" applyBorder="1" applyAlignment="1">
      <alignment horizontal="center"/>
    </xf>
    <xf numFmtId="1" fontId="5" fillId="2" borderId="10" xfId="0" applyNumberFormat="1" applyFont="1" applyFill="1" applyBorder="1" applyAlignment="1">
      <alignment horizontal="center"/>
    </xf>
    <xf numFmtId="9" fontId="5" fillId="0" borderId="36" xfId="1" applyFont="1" applyFill="1" applyBorder="1" applyAlignment="1">
      <alignment horizontal="right"/>
    </xf>
    <xf numFmtId="9" fontId="5" fillId="0" borderId="37" xfId="1" applyFont="1" applyFill="1" applyBorder="1" applyAlignment="1">
      <alignment horizontal="right"/>
    </xf>
    <xf numFmtId="9" fontId="5" fillId="0" borderId="33" xfId="1" applyFont="1" applyFill="1" applyBorder="1" applyAlignment="1">
      <alignment horizontal="right"/>
    </xf>
    <xf numFmtId="9" fontId="5" fillId="0" borderId="35" xfId="1" applyFont="1" applyFill="1" applyBorder="1" applyAlignment="1">
      <alignment horizontal="right"/>
    </xf>
    <xf numFmtId="1" fontId="17" fillId="5" borderId="25" xfId="0" applyNumberFormat="1" applyFont="1" applyFill="1" applyBorder="1" applyAlignment="1">
      <alignment horizontal="center"/>
    </xf>
    <xf numFmtId="1" fontId="17" fillId="5" borderId="36" xfId="0" applyNumberFormat="1" applyFont="1" applyFill="1" applyBorder="1" applyAlignment="1">
      <alignment horizontal="center"/>
    </xf>
    <xf numFmtId="1" fontId="17" fillId="5" borderId="37" xfId="0" applyNumberFormat="1" applyFont="1" applyFill="1" applyBorder="1" applyAlignment="1">
      <alignment horizontal="center"/>
    </xf>
    <xf numFmtId="1" fontId="5" fillId="2" borderId="38" xfId="0" applyNumberFormat="1" applyFont="1" applyFill="1" applyBorder="1" applyAlignment="1">
      <alignment horizontal="center"/>
    </xf>
    <xf numFmtId="1" fontId="5" fillId="2" borderId="33" xfId="0" applyNumberFormat="1" applyFont="1" applyFill="1" applyBorder="1" applyAlignment="1">
      <alignment horizontal="center"/>
    </xf>
    <xf numFmtId="1" fontId="5" fillId="2" borderId="34" xfId="0" applyNumberFormat="1" applyFont="1" applyFill="1" applyBorder="1" applyAlignment="1">
      <alignment horizontal="center"/>
    </xf>
    <xf numFmtId="1" fontId="5" fillId="2" borderId="32" xfId="0" applyNumberFormat="1" applyFont="1" applyFill="1" applyBorder="1" applyAlignment="1">
      <alignment horizontal="center"/>
    </xf>
    <xf numFmtId="1" fontId="5" fillId="2" borderId="35" xfId="0" applyNumberFormat="1" applyFont="1" applyFill="1" applyBorder="1" applyAlignment="1">
      <alignment horizontal="center"/>
    </xf>
  </cellXfs>
  <cellStyles count="3">
    <cellStyle name="Normal" xfId="0" builtinId="0"/>
    <cellStyle name="Normal 2" xfId="2" xr:uid="{00000000-0005-0000-0000-000001000000}"/>
    <cellStyle name="Percent" xfId="1" builtinId="5"/>
  </cellStyles>
  <dxfs count="21">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rgb="FF000000"/>
        <name val="Calibri"/>
        <scheme val="none"/>
      </font>
      <fill>
        <patternFill patternType="none">
          <fgColor rgb="FF000000"/>
          <bgColor rgb="FFFFFFFF"/>
        </patternFill>
      </fill>
    </dxf>
    <dxf>
      <font>
        <b val="0"/>
        <i val="0"/>
        <strike val="0"/>
        <condense val="0"/>
        <extend val="0"/>
        <outline val="0"/>
        <shadow val="0"/>
        <u val="none"/>
        <vertAlign val="baseline"/>
        <sz val="11"/>
        <color theme="1"/>
        <name val="Calibri"/>
        <scheme val="minor"/>
      </font>
      <fill>
        <patternFill patternType="solid">
          <fgColor theme="0" tint="-0.14999847407452621"/>
          <bgColor theme="0" tint="-0.14999847407452621"/>
        </patternFill>
      </fill>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Calibri"/>
        <scheme val="minor"/>
      </font>
      <fill>
        <patternFill patternType="solid">
          <fgColor theme="0" tint="-0.14999847407452621"/>
          <bgColor theme="0" tint="-0.14999847407452621"/>
        </patternFill>
      </fill>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Calibri"/>
        <scheme val="minor"/>
      </font>
      <fill>
        <patternFill patternType="solid">
          <fgColor theme="0" tint="-0.14999847407452621"/>
          <bgColor theme="0" tint="-0.14999847407452621"/>
        </patternFill>
      </fill>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Calibri"/>
        <scheme val="minor"/>
      </font>
      <fill>
        <patternFill patternType="solid">
          <fgColor theme="0" tint="-0.14999847407452621"/>
          <bgColor theme="0" tint="-0.14999847407452621"/>
        </patternFill>
      </fill>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Calibri"/>
        <scheme val="minor"/>
      </font>
      <fill>
        <patternFill patternType="solid">
          <fgColor theme="0" tint="-0.14999847407452621"/>
          <bgColor theme="0" tint="-0.14999847407452621"/>
        </patternFill>
      </fill>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Calibri"/>
        <scheme val="minor"/>
      </font>
      <fill>
        <patternFill patternType="solid">
          <fgColor theme="0" tint="-0.14999847407452621"/>
          <bgColor theme="0" tint="-0.14999847407452621"/>
        </patternFill>
      </fill>
      <border diagonalUp="0" diagonalDown="0">
        <left/>
        <right style="thin">
          <color theme="1"/>
        </right>
        <top style="thin">
          <color theme="1"/>
        </top>
        <bottom style="thin">
          <color theme="1"/>
        </bottom>
        <vertical/>
        <horizontal/>
      </border>
    </dxf>
    <dxf>
      <border outline="0">
        <top style="thin">
          <color theme="1"/>
        </top>
      </border>
    </dxf>
    <dxf>
      <border outline="0">
        <left style="thin">
          <color theme="1"/>
        </left>
        <right style="thin">
          <color theme="1"/>
        </right>
        <top style="medium">
          <color theme="1"/>
        </top>
        <bottom style="thin">
          <color theme="1"/>
        </bottom>
      </border>
    </dxf>
    <dxf>
      <font>
        <b val="0"/>
        <i val="0"/>
        <strike val="0"/>
        <condense val="0"/>
        <extend val="0"/>
        <outline val="0"/>
        <shadow val="0"/>
        <u val="none"/>
        <vertAlign val="baseline"/>
        <sz val="11"/>
        <color theme="1"/>
        <name val="Calibri"/>
        <scheme val="minor"/>
      </font>
      <fill>
        <patternFill patternType="solid">
          <fgColor theme="0" tint="-0.14999847407452621"/>
          <bgColor theme="0" tint="-0.14999847407452621"/>
        </patternFill>
      </fill>
    </dxf>
    <dxf>
      <border outline="0">
        <bottom style="medium">
          <color theme="1"/>
        </bottom>
      </border>
    </dxf>
    <dxf>
      <font>
        <b/>
        <i val="0"/>
        <strike val="0"/>
        <condense val="0"/>
        <extend val="0"/>
        <outline val="0"/>
        <shadow val="0"/>
        <u val="none"/>
        <vertAlign val="baseline"/>
        <sz val="11"/>
        <color theme="0"/>
        <name val="Calibri"/>
        <scheme val="minor"/>
      </font>
      <fill>
        <patternFill patternType="solid">
          <fgColor theme="1"/>
          <bgColor theme="1"/>
        </patternFill>
      </fill>
      <border diagonalUp="0" diagonalDown="0" outline="0">
        <left style="thin">
          <color theme="1"/>
        </left>
        <right style="thin">
          <color theme="1"/>
        </right>
        <top/>
        <bottom/>
      </border>
    </dxf>
  </dxfs>
  <tableStyles count="0" defaultTableStyle="TableStyleMedium9" defaultPivotStyle="PivotStyleLight16"/>
  <colors>
    <mruColors>
      <color rgb="FF4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bngraber_trevecca_edu/Documents/Evals-Surveys-Licensure/Alumni%20Survey/POWER%20BI%20Alumni%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vg-Benchmarks"/>
      <sheetName val="Order"/>
      <sheetName val="1-Yr Data"/>
      <sheetName val="5-Yr Data"/>
      <sheetName val="1-YR Table Data NEW"/>
      <sheetName val="CredCode (2) - New"/>
      <sheetName val="CredCode"/>
      <sheetName val="5-YR Table Data NEW"/>
      <sheetName val="2019 1-yr"/>
      <sheetName val="2019 5-yr"/>
      <sheetName val="POWER BI Alumni Data"/>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E708" totalsRowShown="0">
  <autoFilter ref="A1:E708" xr:uid="{00000000-0009-0000-0100-000001000000}"/>
  <sortState xmlns:xlrd2="http://schemas.microsoft.com/office/spreadsheetml/2017/richdata2" ref="A2:E708">
    <sortCondition ref="E1:E708"/>
  </sortState>
  <tableColumns count="5">
    <tableColumn id="1" xr3:uid="{00000000-0010-0000-0000-000001000000}" name="Cred Code"/>
    <tableColumn id="2" xr3:uid="{00000000-0010-0000-0000-000002000000}" name="What is your current employment status?"/>
    <tableColumn id="3" xr3:uid="{00000000-0010-0000-0000-000003000000}" name="What is your field of employment?"/>
    <tableColumn id="4" xr3:uid="{00000000-0010-0000-0000-000004000000}" name="Knowledge Rate"/>
    <tableColumn id="5" xr3:uid="{00000000-0010-0000-0000-000005000000}" name="Category">
      <calculatedColumnFormula>VLOOKUP(Table1[[#This Row],[Cred Code]],[1]!CredCode[[#All],[Cred Code]:[Department]],7,FALSE)</calculatedColumnFormula>
    </tableColumn>
  </tableColumns>
  <tableStyleInfo name="TableStyleMedium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F708" totalsRowShown="0" headerRowDxfId="20" dataDxfId="18" headerRowBorderDxfId="19" tableBorderDxfId="17" totalsRowBorderDxfId="16">
  <autoFilter ref="A1:F708" xr:uid="{00000000-0009-0000-0100-000004000000}">
    <filterColumn colId="1">
      <filters>
        <filter val="Employed"/>
        <filter val="Self-employed/freelance/contract"/>
      </filters>
    </filterColumn>
    <filterColumn colId="3">
      <filters>
        <filter val="Known"/>
      </filters>
    </filterColumn>
    <filterColumn colId="4">
      <filters>
        <filter val="TRAD"/>
      </filters>
    </filterColumn>
  </autoFilter>
  <sortState xmlns:xlrd2="http://schemas.microsoft.com/office/spreadsheetml/2017/richdata2" ref="A2:F656">
    <sortCondition ref="C1:C708"/>
  </sortState>
  <tableColumns count="6">
    <tableColumn id="1" xr3:uid="{00000000-0010-0000-0100-000001000000}" name="Cred Code" dataDxfId="15"/>
    <tableColumn id="2" xr3:uid="{00000000-0010-0000-0100-000002000000}" name="What is your current employment status?" dataDxfId="14"/>
    <tableColumn id="3" xr3:uid="{00000000-0010-0000-0100-000003000000}" name="What is your field of employment?" dataDxfId="13"/>
    <tableColumn id="4" xr3:uid="{00000000-0010-0000-0100-000004000000}" name="Knowledge Rate" dataDxfId="12"/>
    <tableColumn id="5" xr3:uid="{00000000-0010-0000-0100-000005000000}" name="Program Type" dataDxfId="11">
      <calculatedColumnFormula>VLOOKUP(Table4[[#This Row],[Cred Code]],CredCode16[],3,FALSE)</calculatedColumnFormula>
    </tableColumn>
    <tableColumn id="6" xr3:uid="{00000000-0010-0000-0100-000006000000}" name="NEW TNU Category" dataDxfId="10">
      <calculatedColumnFormula>VLOOKUP(Table4[[#This Row],[Cred Code]],CredCode16[],9,FALSE)</calculatedColumnFormula>
    </tableColumn>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CredCode16" displayName="CredCode16" ref="A1:I130" totalsRowShown="0" dataDxfId="9">
  <autoFilter ref="A1:I130" xr:uid="{00000000-0009-0000-0100-000002000000}"/>
  <sortState xmlns:xlrd2="http://schemas.microsoft.com/office/spreadsheetml/2017/richdata2" ref="A2:I130">
    <sortCondition ref="G1:G130"/>
  </sortState>
  <tableColumns count="9">
    <tableColumn id="1" xr3:uid="{00000000-0010-0000-0200-000001000000}" name="Cred Code" dataDxfId="8"/>
    <tableColumn id="14" xr3:uid="{00000000-0010-0000-0200-00000E000000}" name="Level" dataDxfId="7" dataCellStyle="Normal 2"/>
    <tableColumn id="2" xr3:uid="{00000000-0010-0000-0200-000002000000}" name="Program Type" dataDxfId="6"/>
    <tableColumn id="8" xr3:uid="{00000000-0010-0000-0200-000008000000}" name="Degree" dataDxfId="5"/>
    <tableColumn id="9" xr3:uid="{00000000-0010-0000-0200-000009000000}" name="Credential Program CIP2" dataDxfId="4"/>
    <tableColumn id="11" xr3:uid="{00000000-0010-0000-0200-00000B000000}" name="Program" dataDxfId="3"/>
    <tableColumn id="12" xr3:uid="{00000000-0010-0000-0200-00000C000000}" name="Department" dataDxfId="2"/>
    <tableColumn id="13" xr3:uid="{00000000-0010-0000-0200-00000D000000}" name="School" dataDxfId="1"/>
    <tableColumn id="15" xr3:uid="{00000000-0010-0000-0200-00000F000000}" name="TNU Category" data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60"/>
  <sheetViews>
    <sheetView workbookViewId="0">
      <selection activeCell="C14" sqref="C14"/>
    </sheetView>
  </sheetViews>
  <sheetFormatPr defaultColWidth="9.1796875" defaultRowHeight="16.5" x14ac:dyDescent="0.45"/>
  <cols>
    <col min="1" max="1" width="37" style="170" customWidth="1"/>
    <col min="2" max="2" width="12.54296875" style="170" customWidth="1"/>
    <col min="3" max="3" width="13.1796875" style="170" customWidth="1"/>
    <col min="4" max="4" width="10.81640625" style="170" customWidth="1"/>
    <col min="5" max="7" width="10.54296875" style="170" customWidth="1"/>
    <col min="8" max="8" width="10.54296875" style="241" customWidth="1"/>
    <col min="9" max="10" width="10.54296875" style="170" customWidth="1"/>
    <col min="11" max="11" width="10.7265625" style="170" bestFit="1" customWidth="1"/>
    <col min="12" max="16384" width="9.1796875" style="159"/>
  </cols>
  <sheetData>
    <row r="1" spans="1:54" ht="21" x14ac:dyDescent="0.55000000000000004">
      <c r="A1" s="155" t="s">
        <v>0</v>
      </c>
      <c r="B1" s="156"/>
      <c r="C1" s="157"/>
      <c r="D1" s="157"/>
      <c r="E1" s="157"/>
      <c r="F1" s="157"/>
      <c r="G1" s="157"/>
      <c r="H1" s="158"/>
      <c r="I1" s="157"/>
      <c r="J1" s="157"/>
      <c r="K1" s="157"/>
    </row>
    <row r="2" spans="1:54" s="160" customFormat="1" ht="40.5" customHeight="1" x14ac:dyDescent="0.35">
      <c r="A2" s="328" t="s">
        <v>1</v>
      </c>
      <c r="B2" s="328"/>
      <c r="C2" s="328"/>
      <c r="D2" s="328"/>
      <c r="E2" s="328"/>
      <c r="F2" s="328"/>
      <c r="G2" s="328"/>
      <c r="H2" s="328"/>
      <c r="I2" s="328"/>
      <c r="J2" s="328"/>
      <c r="K2" s="328"/>
    </row>
    <row r="3" spans="1:54" s="157" customFormat="1" ht="36.75" customHeight="1" thickBot="1" x14ac:dyDescent="0.5">
      <c r="A3" s="329" t="s">
        <v>2</v>
      </c>
      <c r="B3" s="329"/>
      <c r="C3" s="329"/>
      <c r="D3" s="329"/>
      <c r="E3" s="329"/>
      <c r="F3" s="329"/>
      <c r="G3" s="329"/>
      <c r="H3" s="329"/>
      <c r="I3" s="329"/>
      <c r="J3" s="329"/>
      <c r="K3" s="32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row>
    <row r="4" spans="1:54" s="166" customFormat="1" ht="18" customHeight="1" thickBot="1" x14ac:dyDescent="0.5">
      <c r="A4" s="161"/>
      <c r="B4" s="162"/>
      <c r="C4" s="163"/>
      <c r="D4" s="164" t="s">
        <v>3</v>
      </c>
      <c r="E4" s="330">
        <v>2020</v>
      </c>
      <c r="F4" s="331"/>
      <c r="G4" s="331"/>
      <c r="H4" s="331"/>
      <c r="I4" s="331"/>
      <c r="J4" s="331"/>
      <c r="K4" s="332"/>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row>
    <row r="5" spans="1:54" s="170" customFormat="1" ht="18" customHeight="1" thickBot="1" x14ac:dyDescent="0.5">
      <c r="A5" s="167"/>
      <c r="B5" s="168"/>
      <c r="C5" s="168"/>
      <c r="D5" s="169" t="s">
        <v>4</v>
      </c>
      <c r="E5" s="333" t="s">
        <v>5</v>
      </c>
      <c r="F5" s="334"/>
      <c r="G5" s="334"/>
      <c r="H5" s="334"/>
      <c r="I5" s="334"/>
      <c r="J5" s="334"/>
      <c r="K5" s="335"/>
    </row>
    <row r="6" spans="1:54" s="178" customFormat="1" ht="36.75" customHeight="1" thickBot="1" x14ac:dyDescent="0.5">
      <c r="A6" s="171" t="s">
        <v>6</v>
      </c>
      <c r="B6" s="172" t="s">
        <v>7</v>
      </c>
      <c r="C6" s="172" t="s">
        <v>8</v>
      </c>
      <c r="D6" s="172" t="s">
        <v>9</v>
      </c>
      <c r="E6" s="173" t="s">
        <v>10</v>
      </c>
      <c r="F6" s="174" t="s">
        <v>11</v>
      </c>
      <c r="G6" s="175" t="s">
        <v>12</v>
      </c>
      <c r="H6" s="176" t="s">
        <v>13</v>
      </c>
      <c r="I6" s="174" t="s">
        <v>14</v>
      </c>
      <c r="J6" s="177" t="s">
        <v>15</v>
      </c>
      <c r="K6" s="174" t="s">
        <v>16</v>
      </c>
    </row>
    <row r="7" spans="1:54" s="185" customFormat="1" ht="18.5" thickBot="1" x14ac:dyDescent="0.55000000000000004">
      <c r="A7" s="179" t="s">
        <v>17</v>
      </c>
      <c r="B7" s="180"/>
      <c r="C7" s="180"/>
      <c r="D7" s="180"/>
      <c r="E7" s="181"/>
      <c r="F7" s="182"/>
      <c r="G7" s="182"/>
      <c r="H7" s="183"/>
      <c r="I7" s="182"/>
      <c r="J7" s="182"/>
      <c r="K7" s="184"/>
    </row>
    <row r="8" spans="1:54" s="170" customFormat="1" ht="16" x14ac:dyDescent="0.45">
      <c r="A8" s="186" t="s">
        <v>18</v>
      </c>
      <c r="B8" s="187"/>
      <c r="C8" s="187"/>
      <c r="D8" s="187"/>
      <c r="E8" s="188">
        <v>29</v>
      </c>
      <c r="F8" s="189">
        <v>19</v>
      </c>
      <c r="G8" s="187">
        <f>SUM(F8/E8)</f>
        <v>0.65517241379310343</v>
      </c>
      <c r="H8" s="190">
        <v>18</v>
      </c>
      <c r="I8" s="187">
        <f>H8/F8</f>
        <v>0.94736842105263153</v>
      </c>
      <c r="J8" s="189">
        <v>1</v>
      </c>
      <c r="K8" s="191">
        <f>(J8+H8)/F8</f>
        <v>1</v>
      </c>
    </row>
    <row r="9" spans="1:54" s="170" customFormat="1" ht="16" x14ac:dyDescent="0.45">
      <c r="A9" s="192" t="s">
        <v>19</v>
      </c>
      <c r="B9" s="193"/>
      <c r="C9" s="193"/>
      <c r="D9" s="193"/>
      <c r="E9" s="194">
        <v>21</v>
      </c>
      <c r="F9" s="195">
        <v>13</v>
      </c>
      <c r="G9" s="193">
        <f t="shared" ref="G9:G50" si="0">SUM(F9/E9)</f>
        <v>0.61904761904761907</v>
      </c>
      <c r="H9" s="196">
        <v>11</v>
      </c>
      <c r="I9" s="193">
        <f t="shared" ref="I9:I50" si="1">H9/F9</f>
        <v>0.84615384615384615</v>
      </c>
      <c r="J9" s="195">
        <v>0</v>
      </c>
      <c r="K9" s="197">
        <f t="shared" ref="K9:K50" si="2">(J9+H9)/F9</f>
        <v>0.84615384615384615</v>
      </c>
    </row>
    <row r="10" spans="1:54" s="170" customFormat="1" ht="16" x14ac:dyDescent="0.45">
      <c r="A10" s="192" t="s">
        <v>20</v>
      </c>
      <c r="B10" s="193"/>
      <c r="C10" s="193"/>
      <c r="D10" s="193"/>
      <c r="E10" s="194">
        <v>9</v>
      </c>
      <c r="F10" s="195">
        <v>1</v>
      </c>
      <c r="G10" s="193">
        <f t="shared" si="0"/>
        <v>0.1111111111111111</v>
      </c>
      <c r="H10" s="196">
        <v>0</v>
      </c>
      <c r="I10" s="193">
        <f t="shared" si="1"/>
        <v>0</v>
      </c>
      <c r="J10" s="195">
        <v>0</v>
      </c>
      <c r="K10" s="197">
        <f t="shared" si="2"/>
        <v>0</v>
      </c>
    </row>
    <row r="11" spans="1:54" s="170" customFormat="1" ht="16" x14ac:dyDescent="0.45">
      <c r="A11" s="192" t="s">
        <v>21</v>
      </c>
      <c r="B11" s="193"/>
      <c r="C11" s="193"/>
      <c r="D11" s="193"/>
      <c r="E11" s="194">
        <v>6</v>
      </c>
      <c r="F11" s="195">
        <v>5</v>
      </c>
      <c r="G11" s="193">
        <f t="shared" si="0"/>
        <v>0.83333333333333337</v>
      </c>
      <c r="H11" s="196">
        <v>4</v>
      </c>
      <c r="I11" s="193">
        <f t="shared" si="1"/>
        <v>0.8</v>
      </c>
      <c r="J11" s="195">
        <v>0</v>
      </c>
      <c r="K11" s="197">
        <f t="shared" si="2"/>
        <v>0.8</v>
      </c>
    </row>
    <row r="12" spans="1:54" s="170" customFormat="1" ht="16" x14ac:dyDescent="0.45">
      <c r="A12" s="192" t="s">
        <v>22</v>
      </c>
      <c r="B12" s="193"/>
      <c r="C12" s="193"/>
      <c r="D12" s="193"/>
      <c r="E12" s="194">
        <v>16</v>
      </c>
      <c r="F12" s="195">
        <v>6</v>
      </c>
      <c r="G12" s="193">
        <f t="shared" si="0"/>
        <v>0.375</v>
      </c>
      <c r="H12" s="196">
        <v>6</v>
      </c>
      <c r="I12" s="193">
        <f t="shared" si="1"/>
        <v>1</v>
      </c>
      <c r="J12" s="195">
        <v>0</v>
      </c>
      <c r="K12" s="197">
        <f t="shared" si="2"/>
        <v>1</v>
      </c>
    </row>
    <row r="13" spans="1:54" s="170" customFormat="1" ht="16" x14ac:dyDescent="0.45">
      <c r="A13" s="192" t="s">
        <v>23</v>
      </c>
      <c r="B13" s="193"/>
      <c r="C13" s="193"/>
      <c r="D13" s="193"/>
      <c r="E13" s="194">
        <v>3</v>
      </c>
      <c r="F13" s="195">
        <v>1</v>
      </c>
      <c r="G13" s="193">
        <f t="shared" si="0"/>
        <v>0.33333333333333331</v>
      </c>
      <c r="H13" s="196">
        <v>1</v>
      </c>
      <c r="I13" s="193">
        <f t="shared" si="1"/>
        <v>1</v>
      </c>
      <c r="J13" s="195">
        <v>0</v>
      </c>
      <c r="K13" s="197">
        <f t="shared" si="2"/>
        <v>1</v>
      </c>
    </row>
    <row r="14" spans="1:54" s="170" customFormat="1" ht="16" x14ac:dyDescent="0.45">
      <c r="A14" s="192" t="s">
        <v>24</v>
      </c>
      <c r="B14" s="193"/>
      <c r="C14" s="193"/>
      <c r="D14" s="193"/>
      <c r="E14" s="194">
        <v>14</v>
      </c>
      <c r="F14" s="195">
        <v>7</v>
      </c>
      <c r="G14" s="193">
        <f t="shared" si="0"/>
        <v>0.5</v>
      </c>
      <c r="H14" s="196">
        <v>7</v>
      </c>
      <c r="I14" s="193">
        <f t="shared" si="1"/>
        <v>1</v>
      </c>
      <c r="J14" s="195">
        <v>0</v>
      </c>
      <c r="K14" s="197">
        <f t="shared" si="2"/>
        <v>1</v>
      </c>
    </row>
    <row r="15" spans="1:54" s="170" customFormat="1" ht="16" x14ac:dyDescent="0.45">
      <c r="A15" s="192" t="s">
        <v>25</v>
      </c>
      <c r="B15" s="193"/>
      <c r="C15" s="193"/>
      <c r="D15" s="193"/>
      <c r="E15" s="194">
        <v>12</v>
      </c>
      <c r="F15" s="195">
        <v>4</v>
      </c>
      <c r="G15" s="193">
        <f t="shared" si="0"/>
        <v>0.33333333333333331</v>
      </c>
      <c r="H15" s="196">
        <v>4</v>
      </c>
      <c r="I15" s="193">
        <f t="shared" si="1"/>
        <v>1</v>
      </c>
      <c r="J15" s="195">
        <v>0</v>
      </c>
      <c r="K15" s="197">
        <f t="shared" si="2"/>
        <v>1</v>
      </c>
    </row>
    <row r="16" spans="1:54" s="170" customFormat="1" ht="16" x14ac:dyDescent="0.45">
      <c r="A16" s="192" t="s">
        <v>26</v>
      </c>
      <c r="B16" s="193"/>
      <c r="C16" s="193"/>
      <c r="D16" s="193"/>
      <c r="E16" s="194">
        <v>6</v>
      </c>
      <c r="F16" s="195">
        <v>0</v>
      </c>
      <c r="G16" s="193">
        <f t="shared" si="0"/>
        <v>0</v>
      </c>
      <c r="H16" s="196"/>
      <c r="I16" s="193"/>
      <c r="J16" s="195"/>
      <c r="K16" s="197"/>
    </row>
    <row r="17" spans="1:11" s="170" customFormat="1" ht="16" x14ac:dyDescent="0.45">
      <c r="A17" s="192" t="s">
        <v>27</v>
      </c>
      <c r="B17" s="193"/>
      <c r="C17" s="193"/>
      <c r="D17" s="193"/>
      <c r="E17" s="194">
        <v>14</v>
      </c>
      <c r="F17" s="195">
        <v>5</v>
      </c>
      <c r="G17" s="193">
        <f t="shared" si="0"/>
        <v>0.35714285714285715</v>
      </c>
      <c r="H17" s="196">
        <v>5</v>
      </c>
      <c r="I17" s="193">
        <f t="shared" si="1"/>
        <v>1</v>
      </c>
      <c r="J17" s="195">
        <v>0</v>
      </c>
      <c r="K17" s="197">
        <f t="shared" si="2"/>
        <v>1</v>
      </c>
    </row>
    <row r="18" spans="1:11" s="170" customFormat="1" ht="16" x14ac:dyDescent="0.45">
      <c r="A18" s="192" t="s">
        <v>28</v>
      </c>
      <c r="B18" s="193"/>
      <c r="C18" s="193"/>
      <c r="D18" s="193"/>
      <c r="E18" s="194">
        <v>15</v>
      </c>
      <c r="F18" s="195">
        <v>11</v>
      </c>
      <c r="G18" s="193">
        <f t="shared" si="0"/>
        <v>0.73333333333333328</v>
      </c>
      <c r="H18" s="196">
        <v>10</v>
      </c>
      <c r="I18" s="193">
        <f t="shared" si="1"/>
        <v>0.90909090909090906</v>
      </c>
      <c r="J18" s="195">
        <v>1</v>
      </c>
      <c r="K18" s="197">
        <f t="shared" si="2"/>
        <v>1</v>
      </c>
    </row>
    <row r="19" spans="1:11" s="170" customFormat="1" ht="16" x14ac:dyDescent="0.45">
      <c r="A19" s="192" t="s">
        <v>29</v>
      </c>
      <c r="B19" s="193"/>
      <c r="C19" s="193"/>
      <c r="D19" s="193"/>
      <c r="E19" s="194">
        <v>41</v>
      </c>
      <c r="F19" s="195">
        <v>17</v>
      </c>
      <c r="G19" s="193">
        <f t="shared" si="0"/>
        <v>0.41463414634146339</v>
      </c>
      <c r="H19" s="196">
        <v>16</v>
      </c>
      <c r="I19" s="193">
        <f t="shared" si="1"/>
        <v>0.94117647058823528</v>
      </c>
      <c r="J19" s="195">
        <v>0</v>
      </c>
      <c r="K19" s="197">
        <f t="shared" si="2"/>
        <v>0.94117647058823528</v>
      </c>
    </row>
    <row r="20" spans="1:11" s="170" customFormat="1" ht="16" x14ac:dyDescent="0.45">
      <c r="A20" s="192" t="s">
        <v>30</v>
      </c>
      <c r="B20" s="193"/>
      <c r="C20" s="193"/>
      <c r="D20" s="193"/>
      <c r="E20" s="194">
        <v>8</v>
      </c>
      <c r="F20" s="195">
        <v>5</v>
      </c>
      <c r="G20" s="193">
        <f t="shared" si="0"/>
        <v>0.625</v>
      </c>
      <c r="H20" s="196">
        <v>4</v>
      </c>
      <c r="I20" s="193">
        <f t="shared" si="1"/>
        <v>0.8</v>
      </c>
      <c r="J20" s="195">
        <v>0</v>
      </c>
      <c r="K20" s="197">
        <f t="shared" si="2"/>
        <v>0.8</v>
      </c>
    </row>
    <row r="21" spans="1:11" s="170" customFormat="1" ht="16" x14ac:dyDescent="0.45">
      <c r="A21" s="192" t="s">
        <v>31</v>
      </c>
      <c r="B21" s="193"/>
      <c r="C21" s="193"/>
      <c r="D21" s="193"/>
      <c r="E21" s="194">
        <v>8</v>
      </c>
      <c r="F21" s="195">
        <v>3</v>
      </c>
      <c r="G21" s="193">
        <f t="shared" si="0"/>
        <v>0.375</v>
      </c>
      <c r="H21" s="196">
        <v>3</v>
      </c>
      <c r="I21" s="193">
        <f t="shared" si="1"/>
        <v>1</v>
      </c>
      <c r="J21" s="195">
        <v>0</v>
      </c>
      <c r="K21" s="197">
        <f>(J21+H21)/F21</f>
        <v>1</v>
      </c>
    </row>
    <row r="22" spans="1:11" s="170" customFormat="1" ht="16" x14ac:dyDescent="0.45">
      <c r="A22" s="192" t="s">
        <v>32</v>
      </c>
      <c r="B22" s="193"/>
      <c r="C22" s="193"/>
      <c r="D22" s="193"/>
      <c r="E22" s="194">
        <v>7</v>
      </c>
      <c r="F22" s="195">
        <v>4</v>
      </c>
      <c r="G22" s="193">
        <f t="shared" si="0"/>
        <v>0.5714285714285714</v>
      </c>
      <c r="H22" s="196">
        <v>4</v>
      </c>
      <c r="I22" s="193">
        <f t="shared" si="1"/>
        <v>1</v>
      </c>
      <c r="J22" s="195">
        <v>0</v>
      </c>
      <c r="K22" s="197">
        <f t="shared" si="2"/>
        <v>1</v>
      </c>
    </row>
    <row r="23" spans="1:11" s="170" customFormat="1" thickBot="1" x14ac:dyDescent="0.5">
      <c r="A23" s="198" t="s">
        <v>33</v>
      </c>
      <c r="B23" s="199"/>
      <c r="C23" s="199"/>
      <c r="D23" s="199"/>
      <c r="E23" s="200">
        <f>SUM(E8:E22)</f>
        <v>209</v>
      </c>
      <c r="F23" s="201">
        <f>SUM(F8:F22)</f>
        <v>101</v>
      </c>
      <c r="G23" s="199">
        <f>SUM(F23/E23)</f>
        <v>0.48325358851674644</v>
      </c>
      <c r="H23" s="202">
        <f>SUM(H8:H22)</f>
        <v>93</v>
      </c>
      <c r="I23" s="199">
        <f>H23/F23</f>
        <v>0.92079207920792083</v>
      </c>
      <c r="J23" s="201">
        <f>SUM(J8:J22)</f>
        <v>2</v>
      </c>
      <c r="K23" s="203">
        <f>(J23+H23)/F23</f>
        <v>0.94059405940594054</v>
      </c>
    </row>
    <row r="24" spans="1:11" s="170" customFormat="1" ht="16" x14ac:dyDescent="0.45">
      <c r="A24" s="204" t="s">
        <v>34</v>
      </c>
      <c r="B24" s="187"/>
      <c r="C24" s="187"/>
      <c r="D24" s="187"/>
      <c r="E24" s="188"/>
      <c r="F24" s="189"/>
      <c r="G24" s="187"/>
      <c r="H24" s="190"/>
      <c r="I24" s="187"/>
      <c r="J24" s="189"/>
      <c r="K24" s="191"/>
    </row>
    <row r="25" spans="1:11" s="170" customFormat="1" ht="16" x14ac:dyDescent="0.45">
      <c r="A25" s="205" t="s">
        <v>35</v>
      </c>
      <c r="B25" s="193"/>
      <c r="C25" s="193"/>
      <c r="D25" s="193"/>
      <c r="E25" s="194">
        <v>17</v>
      </c>
      <c r="F25" s="195">
        <v>7</v>
      </c>
      <c r="G25" s="193">
        <f t="shared" si="0"/>
        <v>0.41176470588235292</v>
      </c>
      <c r="H25" s="196">
        <v>6</v>
      </c>
      <c r="I25" s="193">
        <f t="shared" si="1"/>
        <v>0.8571428571428571</v>
      </c>
      <c r="J25" s="195">
        <v>0</v>
      </c>
      <c r="K25" s="197">
        <f t="shared" si="2"/>
        <v>0.8571428571428571</v>
      </c>
    </row>
    <row r="26" spans="1:11" s="170" customFormat="1" ht="16" x14ac:dyDescent="0.45">
      <c r="A26" s="205" t="s">
        <v>36</v>
      </c>
      <c r="B26" s="193"/>
      <c r="C26" s="193"/>
      <c r="D26" s="193"/>
      <c r="E26" s="194">
        <v>5</v>
      </c>
      <c r="F26" s="195">
        <v>4</v>
      </c>
      <c r="G26" s="193">
        <f t="shared" si="0"/>
        <v>0.8</v>
      </c>
      <c r="H26" s="196">
        <v>3</v>
      </c>
      <c r="I26" s="193">
        <f t="shared" si="1"/>
        <v>0.75</v>
      </c>
      <c r="J26" s="195">
        <v>0</v>
      </c>
      <c r="K26" s="197">
        <f t="shared" si="2"/>
        <v>0.75</v>
      </c>
    </row>
    <row r="27" spans="1:11" s="170" customFormat="1" ht="16" x14ac:dyDescent="0.45">
      <c r="A27" s="205" t="s">
        <v>37</v>
      </c>
      <c r="B27" s="193"/>
      <c r="C27" s="193"/>
      <c r="D27" s="193"/>
      <c r="E27" s="194"/>
      <c r="F27" s="195"/>
      <c r="G27" s="193"/>
      <c r="H27" s="196"/>
      <c r="I27" s="193"/>
      <c r="J27" s="195"/>
      <c r="K27" s="197"/>
    </row>
    <row r="28" spans="1:11" s="170" customFormat="1" ht="16" x14ac:dyDescent="0.45">
      <c r="A28" s="205" t="s">
        <v>38</v>
      </c>
      <c r="B28" s="193"/>
      <c r="C28" s="193"/>
      <c r="D28" s="193"/>
      <c r="E28" s="194">
        <v>9</v>
      </c>
      <c r="F28" s="195">
        <v>4</v>
      </c>
      <c r="G28" s="193">
        <f t="shared" si="0"/>
        <v>0.44444444444444442</v>
      </c>
      <c r="H28" s="196">
        <v>4</v>
      </c>
      <c r="I28" s="193">
        <f t="shared" si="1"/>
        <v>1</v>
      </c>
      <c r="J28" s="195">
        <v>0</v>
      </c>
      <c r="K28" s="197">
        <f t="shared" si="2"/>
        <v>1</v>
      </c>
    </row>
    <row r="29" spans="1:11" s="170" customFormat="1" ht="16" x14ac:dyDescent="0.45">
      <c r="A29" s="205" t="s">
        <v>39</v>
      </c>
      <c r="B29" s="193"/>
      <c r="C29" s="193"/>
      <c r="D29" s="193"/>
      <c r="E29" s="194"/>
      <c r="F29" s="195"/>
      <c r="G29" s="193"/>
      <c r="H29" s="196"/>
      <c r="I29" s="193"/>
      <c r="J29" s="195"/>
      <c r="K29" s="197"/>
    </row>
    <row r="30" spans="1:11" s="170" customFormat="1" ht="16" x14ac:dyDescent="0.45">
      <c r="A30" s="205" t="s">
        <v>40</v>
      </c>
      <c r="B30" s="193"/>
      <c r="C30" s="193"/>
      <c r="D30" s="193"/>
      <c r="E30" s="194">
        <v>107</v>
      </c>
      <c r="F30" s="195">
        <v>43</v>
      </c>
      <c r="G30" s="193">
        <f>SUM(F30/E30)</f>
        <v>0.40186915887850466</v>
      </c>
      <c r="H30" s="196">
        <v>40</v>
      </c>
      <c r="I30" s="193">
        <f t="shared" si="1"/>
        <v>0.93023255813953487</v>
      </c>
      <c r="J30" s="195">
        <v>0</v>
      </c>
      <c r="K30" s="197">
        <f t="shared" si="2"/>
        <v>0.93023255813953487</v>
      </c>
    </row>
    <row r="31" spans="1:11" s="170" customFormat="1" ht="16" x14ac:dyDescent="0.45">
      <c r="A31" s="205" t="s">
        <v>41</v>
      </c>
      <c r="B31" s="193"/>
      <c r="C31" s="193"/>
      <c r="D31" s="193"/>
      <c r="E31" s="194"/>
      <c r="F31" s="195"/>
      <c r="G31" s="193"/>
      <c r="H31" s="196"/>
      <c r="I31" s="193"/>
      <c r="J31" s="195"/>
      <c r="K31" s="197"/>
    </row>
    <row r="32" spans="1:11" s="170" customFormat="1" thickBot="1" x14ac:dyDescent="0.5">
      <c r="A32" s="206" t="s">
        <v>42</v>
      </c>
      <c r="B32" s="199"/>
      <c r="C32" s="199"/>
      <c r="D32" s="199"/>
      <c r="E32" s="200">
        <f>SUM(E24:E31)</f>
        <v>138</v>
      </c>
      <c r="F32" s="201">
        <f>SUM(F24:F31)</f>
        <v>58</v>
      </c>
      <c r="G32" s="199">
        <f>SUM(F32/E32)</f>
        <v>0.42028985507246375</v>
      </c>
      <c r="H32" s="202">
        <f>SUM(H24:H31)</f>
        <v>53</v>
      </c>
      <c r="I32" s="199">
        <f>H32/F32</f>
        <v>0.91379310344827591</v>
      </c>
      <c r="J32" s="201">
        <f>SUM(J24:J31)</f>
        <v>0</v>
      </c>
      <c r="K32" s="203">
        <f>(J32+H32)/F32</f>
        <v>0.91379310344827591</v>
      </c>
    </row>
    <row r="33" spans="1:11" s="170" customFormat="1" ht="10" customHeight="1" x14ac:dyDescent="0.45">
      <c r="A33" s="207"/>
      <c r="B33" s="193"/>
      <c r="C33" s="193"/>
      <c r="D33" s="208"/>
      <c r="E33" s="209"/>
      <c r="F33" s="210"/>
      <c r="G33" s="193"/>
      <c r="H33" s="196"/>
      <c r="I33" s="193"/>
      <c r="J33" s="210"/>
      <c r="K33" s="197"/>
    </row>
    <row r="34" spans="1:11" s="217" customFormat="1" ht="17" thickBot="1" x14ac:dyDescent="0.5">
      <c r="A34" s="211" t="s">
        <v>43</v>
      </c>
      <c r="B34" s="212"/>
      <c r="C34" s="212"/>
      <c r="D34" s="212"/>
      <c r="E34" s="213">
        <f>SUM(E23,E32)</f>
        <v>347</v>
      </c>
      <c r="F34" s="214">
        <f>SUM(F23,F32)</f>
        <v>159</v>
      </c>
      <c r="G34" s="212">
        <f>SUM(F34/E34)</f>
        <v>0.45821325648414984</v>
      </c>
      <c r="H34" s="215">
        <f>SUM(H23,H32)</f>
        <v>146</v>
      </c>
      <c r="I34" s="212">
        <f>H34/F34</f>
        <v>0.91823899371069184</v>
      </c>
      <c r="J34" s="214">
        <f>SUM(J23,J32)</f>
        <v>2</v>
      </c>
      <c r="K34" s="216">
        <f>(J34+H34)/F34</f>
        <v>0.9308176100628931</v>
      </c>
    </row>
    <row r="35" spans="1:11" s="170" customFormat="1" ht="10" customHeight="1" thickBot="1" x14ac:dyDescent="0.5">
      <c r="A35" s="207"/>
      <c r="B35" s="193"/>
      <c r="C35" s="193"/>
      <c r="D35" s="218"/>
      <c r="E35" s="209"/>
      <c r="F35" s="210"/>
      <c r="G35" s="193"/>
      <c r="H35" s="196"/>
      <c r="I35" s="193"/>
      <c r="J35" s="210"/>
      <c r="K35" s="197"/>
    </row>
    <row r="36" spans="1:11" s="185" customFormat="1" ht="18" x14ac:dyDescent="0.5">
      <c r="A36" s="219" t="s">
        <v>44</v>
      </c>
      <c r="B36" s="220"/>
      <c r="C36" s="220"/>
      <c r="D36" s="221"/>
      <c r="E36" s="222"/>
      <c r="F36" s="223"/>
      <c r="G36" s="220"/>
      <c r="H36" s="224"/>
      <c r="I36" s="220"/>
      <c r="J36" s="223"/>
      <c r="K36" s="225"/>
    </row>
    <row r="37" spans="1:11" s="170" customFormat="1" ht="16" x14ac:dyDescent="0.45">
      <c r="A37" s="207" t="s">
        <v>45</v>
      </c>
      <c r="B37" s="193"/>
      <c r="C37" s="193"/>
      <c r="D37" s="193"/>
      <c r="E37" s="194">
        <v>56</v>
      </c>
      <c r="F37" s="195">
        <v>36</v>
      </c>
      <c r="G37" s="193">
        <f t="shared" si="0"/>
        <v>0.6428571428571429</v>
      </c>
      <c r="H37" s="196">
        <v>36</v>
      </c>
      <c r="I37" s="193">
        <f t="shared" si="1"/>
        <v>1</v>
      </c>
      <c r="J37" s="195">
        <v>0</v>
      </c>
      <c r="K37" s="197">
        <f t="shared" si="2"/>
        <v>1</v>
      </c>
    </row>
    <row r="38" spans="1:11" s="170" customFormat="1" ht="16" x14ac:dyDescent="0.45">
      <c r="A38" s="207" t="s">
        <v>46</v>
      </c>
      <c r="B38" s="193"/>
      <c r="C38" s="193"/>
      <c r="D38" s="193"/>
      <c r="E38" s="194">
        <v>6</v>
      </c>
      <c r="F38" s="195">
        <v>3</v>
      </c>
      <c r="G38" s="193">
        <f t="shared" si="0"/>
        <v>0.5</v>
      </c>
      <c r="H38" s="196">
        <v>2</v>
      </c>
      <c r="I38" s="193">
        <f t="shared" si="1"/>
        <v>0.66666666666666663</v>
      </c>
      <c r="J38" s="195">
        <v>0</v>
      </c>
      <c r="K38" s="197">
        <f t="shared" si="2"/>
        <v>0.66666666666666663</v>
      </c>
    </row>
    <row r="39" spans="1:11" s="170" customFormat="1" ht="16" x14ac:dyDescent="0.45">
      <c r="A39" s="207" t="s">
        <v>47</v>
      </c>
      <c r="B39" s="193"/>
      <c r="C39" s="193"/>
      <c r="D39" s="193"/>
      <c r="E39" s="194">
        <v>59</v>
      </c>
      <c r="F39" s="195">
        <v>34</v>
      </c>
      <c r="G39" s="193">
        <f t="shared" si="0"/>
        <v>0.57627118644067798</v>
      </c>
      <c r="H39" s="196">
        <v>30</v>
      </c>
      <c r="I39" s="193">
        <f t="shared" si="1"/>
        <v>0.88235294117647056</v>
      </c>
      <c r="J39" s="195">
        <v>0</v>
      </c>
      <c r="K39" s="197">
        <f t="shared" si="2"/>
        <v>0.88235294117647056</v>
      </c>
    </row>
    <row r="40" spans="1:11" s="170" customFormat="1" ht="14.25" customHeight="1" x14ac:dyDescent="0.45">
      <c r="A40" s="207" t="s">
        <v>48</v>
      </c>
      <c r="B40" s="193"/>
      <c r="C40" s="193"/>
      <c r="D40" s="193"/>
      <c r="E40" s="194">
        <v>44</v>
      </c>
      <c r="F40" s="195">
        <v>14</v>
      </c>
      <c r="G40" s="193">
        <f t="shared" si="0"/>
        <v>0.31818181818181818</v>
      </c>
      <c r="H40" s="196">
        <v>13</v>
      </c>
      <c r="I40" s="193">
        <f t="shared" si="1"/>
        <v>0.9285714285714286</v>
      </c>
      <c r="J40" s="195">
        <v>0</v>
      </c>
      <c r="K40" s="197">
        <f t="shared" si="2"/>
        <v>0.9285714285714286</v>
      </c>
    </row>
    <row r="41" spans="1:11" s="170" customFormat="1" ht="14.25" customHeight="1" x14ac:dyDescent="0.45">
      <c r="A41" s="207" t="s">
        <v>49</v>
      </c>
      <c r="B41" s="193"/>
      <c r="C41" s="193"/>
      <c r="D41" s="193"/>
      <c r="E41" s="194">
        <v>33</v>
      </c>
      <c r="F41" s="195">
        <v>5</v>
      </c>
      <c r="G41" s="193">
        <f t="shared" si="0"/>
        <v>0.15151515151515152</v>
      </c>
      <c r="H41" s="196">
        <v>4</v>
      </c>
      <c r="I41" s="193">
        <f t="shared" si="1"/>
        <v>0.8</v>
      </c>
      <c r="J41" s="195">
        <v>0</v>
      </c>
      <c r="K41" s="197">
        <f t="shared" si="2"/>
        <v>0.8</v>
      </c>
    </row>
    <row r="42" spans="1:11" s="170" customFormat="1" ht="14.25" customHeight="1" x14ac:dyDescent="0.45">
      <c r="A42" s="207" t="s">
        <v>50</v>
      </c>
      <c r="B42" s="193"/>
      <c r="C42" s="193"/>
      <c r="D42" s="193"/>
      <c r="E42" s="194"/>
      <c r="F42" s="195"/>
      <c r="G42" s="193"/>
      <c r="H42" s="196"/>
      <c r="I42" s="193"/>
      <c r="J42" s="195"/>
      <c r="K42" s="197"/>
    </row>
    <row r="43" spans="1:11" s="170" customFormat="1" ht="14.25" customHeight="1" x14ac:dyDescent="0.45">
      <c r="A43" s="207" t="s">
        <v>51</v>
      </c>
      <c r="B43" s="193"/>
      <c r="C43" s="193"/>
      <c r="D43" s="193"/>
      <c r="E43" s="194"/>
      <c r="F43" s="195"/>
      <c r="G43" s="193"/>
      <c r="H43" s="196"/>
      <c r="I43" s="193"/>
      <c r="J43" s="195"/>
      <c r="K43" s="197"/>
    </row>
    <row r="44" spans="1:11" s="170" customFormat="1" ht="14.25" customHeight="1" x14ac:dyDescent="0.45">
      <c r="A44" s="207" t="s">
        <v>52</v>
      </c>
      <c r="B44" s="193"/>
      <c r="C44" s="193"/>
      <c r="D44" s="193"/>
      <c r="E44" s="194">
        <v>10</v>
      </c>
      <c r="F44" s="195">
        <v>7</v>
      </c>
      <c r="G44" s="193">
        <f t="shared" si="0"/>
        <v>0.7</v>
      </c>
      <c r="H44" s="196">
        <v>7</v>
      </c>
      <c r="I44" s="193">
        <f t="shared" si="1"/>
        <v>1</v>
      </c>
      <c r="J44" s="195">
        <v>0</v>
      </c>
      <c r="K44" s="197">
        <f t="shared" si="2"/>
        <v>1</v>
      </c>
    </row>
    <row r="45" spans="1:11" s="170" customFormat="1" ht="14.25" customHeight="1" x14ac:dyDescent="0.45">
      <c r="A45" s="207" t="s">
        <v>53</v>
      </c>
      <c r="B45" s="193"/>
      <c r="C45" s="193"/>
      <c r="D45" s="193"/>
      <c r="E45" s="194"/>
      <c r="F45" s="195"/>
      <c r="G45" s="193"/>
      <c r="H45" s="196"/>
      <c r="I45" s="193"/>
      <c r="J45" s="195"/>
      <c r="K45" s="197"/>
    </row>
    <row r="46" spans="1:11" s="170" customFormat="1" ht="16" x14ac:dyDescent="0.45">
      <c r="A46" s="207" t="s">
        <v>54</v>
      </c>
      <c r="B46" s="193"/>
      <c r="C46" s="193"/>
      <c r="D46" s="193"/>
      <c r="E46" s="194">
        <v>43</v>
      </c>
      <c r="F46" s="195">
        <v>31</v>
      </c>
      <c r="G46" s="193">
        <f t="shared" si="0"/>
        <v>0.72093023255813948</v>
      </c>
      <c r="H46" s="196">
        <v>27</v>
      </c>
      <c r="I46" s="193">
        <f t="shared" si="1"/>
        <v>0.87096774193548387</v>
      </c>
      <c r="J46" s="195">
        <v>0</v>
      </c>
      <c r="K46" s="197">
        <f t="shared" si="2"/>
        <v>0.87096774193548387</v>
      </c>
    </row>
    <row r="47" spans="1:11" s="170" customFormat="1" ht="16" x14ac:dyDescent="0.45">
      <c r="A47" s="207" t="s">
        <v>55</v>
      </c>
      <c r="B47" s="193"/>
      <c r="C47" s="193"/>
      <c r="D47" s="193"/>
      <c r="E47" s="194">
        <v>6</v>
      </c>
      <c r="F47" s="195">
        <v>1</v>
      </c>
      <c r="G47" s="193">
        <f t="shared" si="0"/>
        <v>0.16666666666666666</v>
      </c>
      <c r="H47" s="196">
        <v>1</v>
      </c>
      <c r="I47" s="193">
        <f t="shared" si="1"/>
        <v>1</v>
      </c>
      <c r="J47" s="195">
        <v>0</v>
      </c>
      <c r="K47" s="197">
        <f>(J47+H47)/F47</f>
        <v>1</v>
      </c>
    </row>
    <row r="48" spans="1:11" s="170" customFormat="1" ht="16" x14ac:dyDescent="0.45">
      <c r="A48" s="207" t="s">
        <v>56</v>
      </c>
      <c r="B48" s="193"/>
      <c r="C48" s="193"/>
      <c r="D48" s="193"/>
      <c r="E48" s="194">
        <v>53</v>
      </c>
      <c r="F48" s="195">
        <v>29</v>
      </c>
      <c r="G48" s="193">
        <f t="shared" si="0"/>
        <v>0.54716981132075471</v>
      </c>
      <c r="H48" s="196">
        <v>29</v>
      </c>
      <c r="I48" s="193">
        <f t="shared" si="1"/>
        <v>1</v>
      </c>
      <c r="J48" s="195">
        <v>0</v>
      </c>
      <c r="K48" s="197">
        <f t="shared" si="2"/>
        <v>1</v>
      </c>
    </row>
    <row r="49" spans="1:11" s="170" customFormat="1" ht="16" x14ac:dyDescent="0.45">
      <c r="A49" s="207" t="s">
        <v>57</v>
      </c>
      <c r="B49" s="193"/>
      <c r="C49" s="193"/>
      <c r="D49" s="193"/>
      <c r="E49" s="194">
        <v>44</v>
      </c>
      <c r="F49" s="195">
        <v>21</v>
      </c>
      <c r="G49" s="193">
        <f t="shared" si="0"/>
        <v>0.47727272727272729</v>
      </c>
      <c r="H49" s="196">
        <v>20</v>
      </c>
      <c r="I49" s="193">
        <f t="shared" si="1"/>
        <v>0.95238095238095233</v>
      </c>
      <c r="J49" s="195">
        <v>0</v>
      </c>
      <c r="K49" s="197">
        <f t="shared" si="2"/>
        <v>0.95238095238095233</v>
      </c>
    </row>
    <row r="50" spans="1:11" s="170" customFormat="1" ht="16" x14ac:dyDescent="0.45">
      <c r="A50" s="207" t="s">
        <v>58</v>
      </c>
      <c r="B50" s="193"/>
      <c r="C50" s="193"/>
      <c r="D50" s="193"/>
      <c r="E50" s="194">
        <v>6</v>
      </c>
      <c r="F50" s="195">
        <v>4</v>
      </c>
      <c r="G50" s="193">
        <f t="shared" si="0"/>
        <v>0.66666666666666663</v>
      </c>
      <c r="H50" s="196">
        <v>4</v>
      </c>
      <c r="I50" s="193">
        <f t="shared" si="1"/>
        <v>1</v>
      </c>
      <c r="J50" s="195">
        <v>0</v>
      </c>
      <c r="K50" s="197">
        <f t="shared" si="2"/>
        <v>1</v>
      </c>
    </row>
    <row r="51" spans="1:11" s="217" customFormat="1" ht="17" thickBot="1" x14ac:dyDescent="0.5">
      <c r="A51" s="211" t="s">
        <v>59</v>
      </c>
      <c r="B51" s="212"/>
      <c r="C51" s="212"/>
      <c r="D51" s="212"/>
      <c r="E51" s="213">
        <f>SUM(E37:E50)</f>
        <v>360</v>
      </c>
      <c r="F51" s="214">
        <f>SUM(F37:F50)</f>
        <v>185</v>
      </c>
      <c r="G51" s="212">
        <f>SUM(F51/E51)</f>
        <v>0.51388888888888884</v>
      </c>
      <c r="H51" s="215">
        <f>SUM(H37:H50)</f>
        <v>173</v>
      </c>
      <c r="I51" s="212">
        <f>H51/F51</f>
        <v>0.93513513513513513</v>
      </c>
      <c r="J51" s="214">
        <f>SUM(J37:J50)</f>
        <v>0</v>
      </c>
      <c r="K51" s="216">
        <f>(J51+H51)/F51</f>
        <v>0.93513513513513513</v>
      </c>
    </row>
    <row r="52" spans="1:11" s="227" customFormat="1" ht="16" x14ac:dyDescent="0.45">
      <c r="A52" s="226"/>
      <c r="B52" s="193"/>
      <c r="C52" s="193"/>
      <c r="D52" s="218"/>
      <c r="E52" s="209"/>
      <c r="F52" s="210"/>
      <c r="G52" s="193"/>
      <c r="H52" s="196"/>
      <c r="I52" s="193"/>
      <c r="J52" s="210"/>
      <c r="K52" s="197"/>
    </row>
    <row r="53" spans="1:11" s="235" customFormat="1" ht="42" x14ac:dyDescent="0.35">
      <c r="A53" s="228" t="s">
        <v>60</v>
      </c>
      <c r="B53" s="229"/>
      <c r="C53" s="229"/>
      <c r="D53" s="229"/>
      <c r="E53" s="230">
        <f>SUM(E34,E51)</f>
        <v>707</v>
      </c>
      <c r="F53" s="231">
        <f>SUM(F34,F51)</f>
        <v>344</v>
      </c>
      <c r="G53" s="232">
        <f>SUM(F53/E53)</f>
        <v>0.48656294200848654</v>
      </c>
      <c r="H53" s="233">
        <f>SUM(H34,H51)</f>
        <v>319</v>
      </c>
      <c r="I53" s="232">
        <f>H53/F53</f>
        <v>0.92732558139534882</v>
      </c>
      <c r="J53" s="231">
        <f>SUM(J34,J51)</f>
        <v>2</v>
      </c>
      <c r="K53" s="234">
        <f>(J53+H53)/F53</f>
        <v>0.93313953488372092</v>
      </c>
    </row>
    <row r="54" spans="1:11" s="227" customFormat="1" thickBot="1" x14ac:dyDescent="0.5">
      <c r="A54" s="236"/>
      <c r="B54" s="237"/>
      <c r="C54" s="237"/>
      <c r="D54" s="237"/>
      <c r="E54" s="238"/>
      <c r="F54" s="237"/>
      <c r="G54" s="237"/>
      <c r="H54" s="239"/>
      <c r="I54" s="237"/>
      <c r="J54" s="239"/>
      <c r="K54" s="240"/>
    </row>
    <row r="55" spans="1:11" s="227" customFormat="1" ht="16" x14ac:dyDescent="0.45">
      <c r="H55" s="241"/>
    </row>
    <row r="56" spans="1:11" s="227" customFormat="1" ht="16" x14ac:dyDescent="0.45">
      <c r="H56" s="241"/>
    </row>
    <row r="57" spans="1:11" s="170" customFormat="1" ht="16" x14ac:dyDescent="0.45">
      <c r="H57" s="241"/>
    </row>
    <row r="58" spans="1:11" x14ac:dyDescent="0.45">
      <c r="A58" s="227"/>
    </row>
    <row r="59" spans="1:11" x14ac:dyDescent="0.45">
      <c r="A59" s="242"/>
    </row>
    <row r="60" spans="1:11" x14ac:dyDescent="0.45">
      <c r="A60" s="243"/>
    </row>
  </sheetData>
  <mergeCells count="4">
    <mergeCell ref="A2:K2"/>
    <mergeCell ref="A3:K3"/>
    <mergeCell ref="E4:K4"/>
    <mergeCell ref="E5:K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200"/>
  <sheetViews>
    <sheetView topLeftCell="S1" zoomScale="70" zoomScaleNormal="70" workbookViewId="0">
      <selection activeCell="E5" sqref="E5:AC6"/>
    </sheetView>
  </sheetViews>
  <sheetFormatPr defaultColWidth="9.1796875" defaultRowHeight="14" x14ac:dyDescent="0.3"/>
  <cols>
    <col min="1" max="1" width="32.1796875" style="1" customWidth="1"/>
    <col min="2" max="4" width="12" style="107" customWidth="1"/>
    <col min="5" max="6" width="12" style="4" customWidth="1"/>
    <col min="7" max="7" width="12" style="107" customWidth="1"/>
    <col min="8" max="8" width="12" style="4" customWidth="1"/>
    <col min="9" max="14" width="12" style="107" customWidth="1"/>
    <col min="15" max="16" width="12" style="4" customWidth="1"/>
    <col min="17" max="17" width="12" style="106" customWidth="1"/>
    <col min="18" max="18" width="12" style="4" customWidth="1"/>
    <col min="19" max="19" width="12" style="106" customWidth="1"/>
    <col min="20" max="21" width="12" style="4" customWidth="1"/>
    <col min="22" max="22" width="12" style="106" customWidth="1"/>
    <col min="23" max="23" width="12" style="4" customWidth="1"/>
    <col min="24" max="24" width="12" style="106" customWidth="1"/>
    <col min="25" max="26" width="12" style="4" customWidth="1"/>
    <col min="27" max="27" width="12" style="106" customWidth="1"/>
    <col min="28" max="28" width="12" style="4" customWidth="1"/>
    <col min="29" max="29" width="12" style="106" customWidth="1"/>
    <col min="30" max="16384" width="9.1796875" style="52"/>
  </cols>
  <sheetData>
    <row r="1" spans="1:53" x14ac:dyDescent="0.3">
      <c r="A1" s="65" t="s">
        <v>61</v>
      </c>
      <c r="B1" s="80"/>
      <c r="C1" s="81"/>
      <c r="D1" s="81"/>
      <c r="E1" s="74"/>
      <c r="F1" s="74"/>
      <c r="G1" s="81"/>
      <c r="H1" s="74"/>
      <c r="I1" s="81"/>
      <c r="J1" s="81"/>
      <c r="K1" s="81"/>
      <c r="L1" s="81"/>
      <c r="M1" s="81"/>
      <c r="N1" s="81"/>
      <c r="O1" s="75"/>
      <c r="P1" s="75"/>
      <c r="Q1" s="113"/>
      <c r="R1" s="75"/>
      <c r="S1" s="113"/>
      <c r="T1" s="75"/>
      <c r="U1" s="75"/>
      <c r="V1" s="113"/>
      <c r="W1" s="75"/>
      <c r="X1" s="113"/>
      <c r="Y1" s="75"/>
      <c r="Z1" s="75"/>
      <c r="AA1" s="113"/>
      <c r="AB1" s="75"/>
      <c r="AC1" s="113"/>
    </row>
    <row r="2" spans="1:53" x14ac:dyDescent="0.3">
      <c r="A2" s="337" t="s">
        <v>62</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row>
    <row r="3" spans="1:53" s="79" customFormat="1" ht="23.25" customHeight="1" x14ac:dyDescent="0.35">
      <c r="A3" s="77" t="s">
        <v>63</v>
      </c>
      <c r="B3" s="82"/>
      <c r="C3" s="82"/>
      <c r="D3" s="82"/>
      <c r="E3" s="77"/>
      <c r="F3" s="77"/>
      <c r="G3" s="82"/>
      <c r="H3" s="77"/>
      <c r="I3" s="82"/>
      <c r="J3" s="82"/>
      <c r="K3" s="82"/>
      <c r="L3" s="82"/>
      <c r="M3" s="82"/>
      <c r="N3" s="82"/>
      <c r="O3" s="78"/>
      <c r="P3" s="78"/>
      <c r="Q3" s="114"/>
      <c r="R3" s="78"/>
      <c r="S3" s="114"/>
      <c r="T3" s="78"/>
      <c r="U3" s="78"/>
      <c r="V3" s="114"/>
      <c r="W3" s="78"/>
      <c r="X3" s="114"/>
      <c r="Y3" s="78"/>
      <c r="Z3" s="78"/>
      <c r="AA3" s="114"/>
      <c r="AB3" s="78"/>
      <c r="AC3" s="114"/>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row>
    <row r="4" spans="1:53" s="3" customFormat="1" ht="13" x14ac:dyDescent="0.3">
      <c r="A4" s="5"/>
      <c r="B4" s="150"/>
      <c r="C4" s="150"/>
      <c r="D4" s="151"/>
      <c r="E4" s="152"/>
      <c r="F4" s="153"/>
      <c r="G4" s="153"/>
      <c r="H4" s="153"/>
      <c r="I4" s="153"/>
      <c r="J4" s="152"/>
      <c r="K4" s="153"/>
      <c r="L4" s="151"/>
      <c r="M4" s="153"/>
      <c r="N4" s="151"/>
      <c r="O4" s="152"/>
      <c r="P4" s="153"/>
      <c r="Q4" s="151"/>
      <c r="R4" s="153"/>
      <c r="S4" s="151"/>
      <c r="T4" s="152"/>
      <c r="U4" s="153"/>
      <c r="V4" s="151"/>
      <c r="W4" s="153"/>
      <c r="X4" s="151"/>
      <c r="Y4" s="152"/>
      <c r="Z4" s="153"/>
      <c r="AA4" s="151"/>
      <c r="AB4" s="153"/>
      <c r="AC4" s="151"/>
    </row>
    <row r="5" spans="1:53" s="3" customFormat="1" ht="13" x14ac:dyDescent="0.3">
      <c r="A5" s="5"/>
      <c r="B5" s="150"/>
      <c r="C5" s="150"/>
      <c r="D5" s="151" t="s">
        <v>3</v>
      </c>
      <c r="E5" s="336">
        <v>2020</v>
      </c>
      <c r="F5" s="336"/>
      <c r="G5" s="336"/>
      <c r="H5" s="336"/>
      <c r="I5" s="336"/>
      <c r="J5" s="336">
        <v>2019</v>
      </c>
      <c r="K5" s="336"/>
      <c r="L5" s="336"/>
      <c r="M5" s="336"/>
      <c r="N5" s="336"/>
      <c r="O5" s="336">
        <v>2018</v>
      </c>
      <c r="P5" s="336"/>
      <c r="Q5" s="336"/>
      <c r="R5" s="336"/>
      <c r="S5" s="336"/>
      <c r="T5" s="336">
        <v>2017</v>
      </c>
      <c r="U5" s="336"/>
      <c r="V5" s="336"/>
      <c r="W5" s="336"/>
      <c r="X5" s="336"/>
      <c r="Y5" s="336">
        <v>2016</v>
      </c>
      <c r="Z5" s="336"/>
      <c r="AA5" s="336"/>
      <c r="AB5" s="336"/>
      <c r="AC5" s="336"/>
    </row>
    <row r="6" spans="1:53" s="3" customFormat="1" ht="13.5" thickBot="1" x14ac:dyDescent="0.35">
      <c r="A6" s="5"/>
      <c r="B6" s="150"/>
      <c r="C6" s="150"/>
      <c r="D6" s="151" t="s">
        <v>4</v>
      </c>
      <c r="E6" s="338" t="s">
        <v>5</v>
      </c>
      <c r="F6" s="338"/>
      <c r="G6" s="338"/>
      <c r="H6" s="338"/>
      <c r="I6" s="339"/>
      <c r="J6" s="340" t="s">
        <v>64</v>
      </c>
      <c r="K6" s="338"/>
      <c r="L6" s="338"/>
      <c r="M6" s="338"/>
      <c r="N6" s="339"/>
      <c r="O6" s="340" t="s">
        <v>65</v>
      </c>
      <c r="P6" s="338"/>
      <c r="Q6" s="338"/>
      <c r="R6" s="338"/>
      <c r="S6" s="339"/>
      <c r="T6" s="340" t="s">
        <v>66</v>
      </c>
      <c r="U6" s="338"/>
      <c r="V6" s="338"/>
      <c r="W6" s="338"/>
      <c r="X6" s="339"/>
      <c r="Y6" s="340" t="s">
        <v>67</v>
      </c>
      <c r="Z6" s="338"/>
      <c r="AA6" s="338"/>
      <c r="AB6" s="338"/>
      <c r="AC6" s="339"/>
    </row>
    <row r="7" spans="1:53" s="3" customFormat="1" ht="24" thickBot="1" x14ac:dyDescent="0.35">
      <c r="A7" s="2" t="s">
        <v>68</v>
      </c>
      <c r="B7" s="149" t="s">
        <v>69</v>
      </c>
      <c r="C7" s="149" t="s">
        <v>8</v>
      </c>
      <c r="D7" s="149" t="s">
        <v>70</v>
      </c>
      <c r="E7" s="154" t="s">
        <v>10</v>
      </c>
      <c r="F7" s="146" t="s">
        <v>71</v>
      </c>
      <c r="G7" s="147" t="s">
        <v>72</v>
      </c>
      <c r="H7" s="148" t="s">
        <v>13</v>
      </c>
      <c r="I7" s="146" t="s">
        <v>14</v>
      </c>
      <c r="J7" s="145" t="s">
        <v>10</v>
      </c>
      <c r="K7" s="146" t="s">
        <v>73</v>
      </c>
      <c r="L7" s="147" t="s">
        <v>74</v>
      </c>
      <c r="M7" s="148" t="s">
        <v>13</v>
      </c>
      <c r="N7" s="146" t="s">
        <v>14</v>
      </c>
      <c r="O7" s="145" t="s">
        <v>10</v>
      </c>
      <c r="P7" s="146" t="s">
        <v>73</v>
      </c>
      <c r="Q7" s="147" t="s">
        <v>74</v>
      </c>
      <c r="R7" s="148" t="s">
        <v>13</v>
      </c>
      <c r="S7" s="146" t="s">
        <v>14</v>
      </c>
      <c r="T7" s="145" t="s">
        <v>10</v>
      </c>
      <c r="U7" s="146" t="s">
        <v>73</v>
      </c>
      <c r="V7" s="147" t="s">
        <v>74</v>
      </c>
      <c r="W7" s="148" t="s">
        <v>13</v>
      </c>
      <c r="X7" s="146" t="s">
        <v>14</v>
      </c>
      <c r="Y7" s="145" t="s">
        <v>10</v>
      </c>
      <c r="Z7" s="146" t="s">
        <v>73</v>
      </c>
      <c r="AA7" s="147" t="s">
        <v>74</v>
      </c>
      <c r="AB7" s="148" t="s">
        <v>13</v>
      </c>
      <c r="AC7" s="146" t="s">
        <v>14</v>
      </c>
    </row>
    <row r="8" spans="1:53" x14ac:dyDescent="0.3">
      <c r="A8" s="71" t="s">
        <v>75</v>
      </c>
      <c r="B8" s="98"/>
      <c r="C8" s="99"/>
      <c r="D8" s="99"/>
      <c r="E8" s="56"/>
      <c r="F8" s="57"/>
      <c r="G8" s="99"/>
      <c r="H8" s="57"/>
      <c r="I8" s="100"/>
      <c r="J8" s="70"/>
      <c r="K8" s="70"/>
      <c r="L8" s="89"/>
      <c r="M8" s="70"/>
      <c r="N8" s="90"/>
      <c r="O8" s="59"/>
      <c r="P8" s="59"/>
      <c r="Q8" s="116"/>
      <c r="R8" s="59"/>
      <c r="S8" s="120"/>
      <c r="T8" s="58"/>
      <c r="U8" s="59"/>
      <c r="V8" s="116"/>
      <c r="W8" s="59"/>
      <c r="X8" s="120"/>
      <c r="Y8" s="58"/>
      <c r="Z8" s="59"/>
      <c r="AA8" s="116"/>
      <c r="AB8" s="59"/>
      <c r="AC8" s="120"/>
    </row>
    <row r="9" spans="1:53" s="1" customFormat="1" ht="13" x14ac:dyDescent="0.3">
      <c r="A9" s="29" t="s">
        <v>76</v>
      </c>
      <c r="B9" s="91">
        <f>AVERAGE(G9,L9,Q9,V9,AA9)</f>
        <v>0.31083668056081848</v>
      </c>
      <c r="C9" s="92">
        <f>AVERAGE(I9,N9,S9,X9,AC9)</f>
        <v>0.93947368421052635</v>
      </c>
      <c r="D9" s="92">
        <v>0.75</v>
      </c>
      <c r="E9" s="49">
        <v>29</v>
      </c>
      <c r="F9" s="34">
        <v>19</v>
      </c>
      <c r="G9" s="92">
        <f>SUM(F9/E9)</f>
        <v>0.65517241379310343</v>
      </c>
      <c r="H9" s="34">
        <v>18</v>
      </c>
      <c r="I9" s="93">
        <f>SUM(H9/F9)</f>
        <v>0.94736842105263153</v>
      </c>
      <c r="J9" s="2">
        <v>20</v>
      </c>
      <c r="K9" s="34">
        <v>5</v>
      </c>
      <c r="L9" s="92">
        <f t="shared" ref="L9:L22" si="0">SUM(K9/J9)</f>
        <v>0.25</v>
      </c>
      <c r="M9" s="34">
        <v>5</v>
      </c>
      <c r="N9" s="93">
        <f>SUM(M9/K9)</f>
        <v>1</v>
      </c>
      <c r="O9" s="2">
        <v>25</v>
      </c>
      <c r="P9" s="4">
        <v>4</v>
      </c>
      <c r="Q9" s="117">
        <f t="shared" ref="Q9:Q26" si="1">P9/O9</f>
        <v>0.16</v>
      </c>
      <c r="R9" s="4">
        <v>3</v>
      </c>
      <c r="S9" s="93">
        <f t="shared" ref="S9:S20" si="2">R9/P9</f>
        <v>0.75</v>
      </c>
      <c r="T9" s="49">
        <v>26</v>
      </c>
      <c r="U9" s="4">
        <f>7+2</f>
        <v>9</v>
      </c>
      <c r="V9" s="117">
        <f>U9/T9</f>
        <v>0.34615384615384615</v>
      </c>
      <c r="W9" s="4">
        <v>9</v>
      </c>
      <c r="X9" s="93">
        <f>W9/U9</f>
        <v>1</v>
      </c>
      <c r="Y9" s="127">
        <v>35</v>
      </c>
      <c r="Z9" s="34">
        <f>3+2</f>
        <v>5</v>
      </c>
      <c r="AA9" s="92">
        <f t="shared" ref="AA9:AA23" si="3">Z9/Y9</f>
        <v>0.14285714285714285</v>
      </c>
      <c r="AB9" s="34">
        <v>5</v>
      </c>
      <c r="AC9" s="93">
        <f>AB9/Z9</f>
        <v>1</v>
      </c>
    </row>
    <row r="10" spans="1:53" s="1" customFormat="1" ht="13" x14ac:dyDescent="0.3">
      <c r="A10" s="29" t="s">
        <v>77</v>
      </c>
      <c r="B10" s="91">
        <f t="shared" ref="B10:B42" si="4">AVERAGE(G10,L10,Q10,V10,AA10)</f>
        <v>0.23131469979296065</v>
      </c>
      <c r="C10" s="92">
        <f t="shared" ref="C10:C42" si="5">AVERAGE(I10,N10,S10,X10,AC10)</f>
        <v>0.64903846153846156</v>
      </c>
      <c r="D10" s="92">
        <v>0.75</v>
      </c>
      <c r="E10" s="49">
        <v>21</v>
      </c>
      <c r="F10" s="34">
        <v>13</v>
      </c>
      <c r="G10" s="92">
        <f t="shared" ref="G10:G42" si="6">SUM(F10/E10)</f>
        <v>0.61904761904761907</v>
      </c>
      <c r="H10" s="34">
        <v>11</v>
      </c>
      <c r="I10" s="93">
        <f t="shared" ref="I10:I42" si="7">SUM(H10/F10)</f>
        <v>0.84615384615384615</v>
      </c>
      <c r="J10" s="2">
        <v>23</v>
      </c>
      <c r="K10" s="34">
        <v>1</v>
      </c>
      <c r="L10" s="92">
        <f t="shared" si="0"/>
        <v>4.3478260869565216E-2</v>
      </c>
      <c r="M10" s="34">
        <v>0</v>
      </c>
      <c r="N10" s="93">
        <f>SUM(M10/K10)</f>
        <v>0</v>
      </c>
      <c r="O10" s="2">
        <v>14</v>
      </c>
      <c r="P10" s="4">
        <v>4</v>
      </c>
      <c r="Q10" s="117">
        <f t="shared" si="1"/>
        <v>0.2857142857142857</v>
      </c>
      <c r="R10" s="15">
        <f>1+2</f>
        <v>3</v>
      </c>
      <c r="S10" s="93">
        <f t="shared" si="2"/>
        <v>0.75</v>
      </c>
      <c r="T10" s="49">
        <v>24</v>
      </c>
      <c r="U10" s="4">
        <f>3+2</f>
        <v>5</v>
      </c>
      <c r="V10" s="117">
        <f>U10/T10</f>
        <v>0.20833333333333334</v>
      </c>
      <c r="W10" s="15">
        <v>5</v>
      </c>
      <c r="X10" s="93">
        <f>W10/U10</f>
        <v>1</v>
      </c>
      <c r="Y10" s="127">
        <v>13</v>
      </c>
      <c r="Z10" s="34">
        <f>0</f>
        <v>0</v>
      </c>
      <c r="AA10" s="92">
        <f t="shared" si="3"/>
        <v>0</v>
      </c>
      <c r="AB10" s="34"/>
      <c r="AC10" s="93"/>
    </row>
    <row r="11" spans="1:53" s="1" customFormat="1" ht="13" x14ac:dyDescent="0.3">
      <c r="A11" s="29" t="s">
        <v>78</v>
      </c>
      <c r="B11" s="91">
        <f t="shared" si="4"/>
        <v>0.23587301587301587</v>
      </c>
      <c r="C11" s="92">
        <f t="shared" si="5"/>
        <v>0.7</v>
      </c>
      <c r="D11" s="92">
        <v>0.75</v>
      </c>
      <c r="E11" s="49">
        <v>9</v>
      </c>
      <c r="F11" s="34">
        <v>1</v>
      </c>
      <c r="G11" s="92">
        <f t="shared" si="6"/>
        <v>0.1111111111111111</v>
      </c>
      <c r="H11" s="34">
        <v>0</v>
      </c>
      <c r="I11" s="93">
        <f t="shared" si="7"/>
        <v>0</v>
      </c>
      <c r="J11" s="2">
        <v>18</v>
      </c>
      <c r="K11" s="34">
        <v>2</v>
      </c>
      <c r="L11" s="92">
        <f t="shared" si="0"/>
        <v>0.1111111111111111</v>
      </c>
      <c r="M11" s="34">
        <v>1</v>
      </c>
      <c r="N11" s="93">
        <f>SUM(M11/K11)</f>
        <v>0.5</v>
      </c>
      <c r="O11" s="2">
        <v>30</v>
      </c>
      <c r="P11" s="4">
        <v>12</v>
      </c>
      <c r="Q11" s="117">
        <f t="shared" si="1"/>
        <v>0.4</v>
      </c>
      <c r="R11" s="4">
        <v>12</v>
      </c>
      <c r="S11" s="93">
        <f t="shared" si="2"/>
        <v>1</v>
      </c>
      <c r="T11" s="49">
        <v>14</v>
      </c>
      <c r="U11" s="4">
        <f>3+2</f>
        <v>5</v>
      </c>
      <c r="V11" s="117">
        <f>U11/T11</f>
        <v>0.35714285714285715</v>
      </c>
      <c r="W11" s="4">
        <v>5</v>
      </c>
      <c r="X11" s="93">
        <f>W11/U11</f>
        <v>1</v>
      </c>
      <c r="Y11" s="127">
        <v>25</v>
      </c>
      <c r="Z11" s="34">
        <f>4+1</f>
        <v>5</v>
      </c>
      <c r="AA11" s="92">
        <f t="shared" si="3"/>
        <v>0.2</v>
      </c>
      <c r="AB11" s="34">
        <v>5</v>
      </c>
      <c r="AC11" s="93">
        <f>AB11/Z11</f>
        <v>1</v>
      </c>
    </row>
    <row r="12" spans="1:53" s="1" customFormat="1" ht="13" x14ac:dyDescent="0.3">
      <c r="A12" s="29" t="s">
        <v>79</v>
      </c>
      <c r="B12" s="91">
        <f t="shared" si="4"/>
        <v>0.38303030303030305</v>
      </c>
      <c r="C12" s="92">
        <f t="shared" si="5"/>
        <v>0.96</v>
      </c>
      <c r="D12" s="92">
        <v>0.75</v>
      </c>
      <c r="E12" s="49">
        <v>6</v>
      </c>
      <c r="F12" s="34">
        <v>5</v>
      </c>
      <c r="G12" s="92">
        <f t="shared" si="6"/>
        <v>0.83333333333333337</v>
      </c>
      <c r="H12" s="34">
        <v>4</v>
      </c>
      <c r="I12" s="93">
        <f t="shared" si="7"/>
        <v>0.8</v>
      </c>
      <c r="J12" s="2">
        <v>5</v>
      </c>
      <c r="K12" s="34">
        <v>1</v>
      </c>
      <c r="L12" s="92">
        <f t="shared" si="0"/>
        <v>0.2</v>
      </c>
      <c r="M12" s="34">
        <v>1</v>
      </c>
      <c r="N12" s="93">
        <f>SUM(M12/K12)</f>
        <v>1</v>
      </c>
      <c r="O12" s="2">
        <v>4</v>
      </c>
      <c r="P12" s="15">
        <v>2</v>
      </c>
      <c r="Q12" s="117">
        <f t="shared" si="1"/>
        <v>0.5</v>
      </c>
      <c r="R12" s="4">
        <v>2</v>
      </c>
      <c r="S12" s="93">
        <f t="shared" si="2"/>
        <v>1</v>
      </c>
      <c r="T12" s="49">
        <v>5</v>
      </c>
      <c r="U12" s="15">
        <f>1</f>
        <v>1</v>
      </c>
      <c r="V12" s="117">
        <f>U12/T12</f>
        <v>0.2</v>
      </c>
      <c r="W12" s="4">
        <v>1</v>
      </c>
      <c r="X12" s="93">
        <f>W12/U12</f>
        <v>1</v>
      </c>
      <c r="Y12" s="127">
        <v>11</v>
      </c>
      <c r="Z12" s="34">
        <f>1+1</f>
        <v>2</v>
      </c>
      <c r="AA12" s="92">
        <f t="shared" si="3"/>
        <v>0.18181818181818182</v>
      </c>
      <c r="AB12" s="34">
        <v>2</v>
      </c>
      <c r="AC12" s="93">
        <f>AB12/Z12</f>
        <v>1</v>
      </c>
    </row>
    <row r="13" spans="1:53" s="1" customFormat="1" ht="13" x14ac:dyDescent="0.3">
      <c r="A13" s="29" t="s">
        <v>80</v>
      </c>
      <c r="B13" s="91">
        <f t="shared" si="4"/>
        <v>0.15788596491228069</v>
      </c>
      <c r="C13" s="92">
        <f t="shared" si="5"/>
        <v>1</v>
      </c>
      <c r="D13" s="92">
        <v>0.7</v>
      </c>
      <c r="E13" s="49">
        <v>16</v>
      </c>
      <c r="F13" s="34">
        <v>6</v>
      </c>
      <c r="G13" s="92">
        <f t="shared" si="6"/>
        <v>0.375</v>
      </c>
      <c r="H13" s="34">
        <v>6</v>
      </c>
      <c r="I13" s="93">
        <f t="shared" si="7"/>
        <v>1</v>
      </c>
      <c r="J13" s="2">
        <v>25</v>
      </c>
      <c r="K13" s="34">
        <v>2</v>
      </c>
      <c r="L13" s="92">
        <f t="shared" si="0"/>
        <v>0.08</v>
      </c>
      <c r="M13" s="34">
        <v>2</v>
      </c>
      <c r="N13" s="93">
        <f>SUM(M13/K13)</f>
        <v>1</v>
      </c>
      <c r="O13" s="2">
        <v>19</v>
      </c>
      <c r="P13" s="15">
        <v>2</v>
      </c>
      <c r="Q13" s="117">
        <f t="shared" si="1"/>
        <v>0.10526315789473684</v>
      </c>
      <c r="R13" s="15">
        <v>2</v>
      </c>
      <c r="S13" s="93">
        <f t="shared" si="2"/>
        <v>1</v>
      </c>
      <c r="T13" s="49">
        <v>16</v>
      </c>
      <c r="U13" s="15">
        <f>1</f>
        <v>1</v>
      </c>
      <c r="V13" s="117">
        <f>U13/T13</f>
        <v>6.25E-2</v>
      </c>
      <c r="W13" s="15">
        <v>1</v>
      </c>
      <c r="X13" s="93">
        <f>W13/U13</f>
        <v>1</v>
      </c>
      <c r="Y13" s="127">
        <v>12</v>
      </c>
      <c r="Z13" s="34">
        <f>2+0</f>
        <v>2</v>
      </c>
      <c r="AA13" s="92">
        <f t="shared" si="3"/>
        <v>0.16666666666666666</v>
      </c>
      <c r="AB13" s="34">
        <v>2</v>
      </c>
      <c r="AC13" s="93">
        <f>AB13/Z13</f>
        <v>1</v>
      </c>
    </row>
    <row r="14" spans="1:53" s="1" customFormat="1" ht="13" x14ac:dyDescent="0.3">
      <c r="A14" s="29" t="s">
        <v>81</v>
      </c>
      <c r="B14" s="91">
        <f t="shared" si="4"/>
        <v>0.20833333333333331</v>
      </c>
      <c r="C14" s="92">
        <f t="shared" si="5"/>
        <v>1</v>
      </c>
      <c r="D14" s="92">
        <v>0.75</v>
      </c>
      <c r="E14" s="49">
        <v>3</v>
      </c>
      <c r="F14" s="34">
        <v>1</v>
      </c>
      <c r="G14" s="92">
        <f t="shared" si="6"/>
        <v>0.33333333333333331</v>
      </c>
      <c r="H14" s="34">
        <v>1</v>
      </c>
      <c r="I14" s="93">
        <f t="shared" si="7"/>
        <v>1</v>
      </c>
      <c r="J14" s="2">
        <v>2</v>
      </c>
      <c r="K14" s="34">
        <v>0</v>
      </c>
      <c r="L14" s="92">
        <f t="shared" si="0"/>
        <v>0</v>
      </c>
      <c r="M14" s="34"/>
      <c r="N14" s="93"/>
      <c r="O14" s="2">
        <v>2</v>
      </c>
      <c r="P14" s="4">
        <v>1</v>
      </c>
      <c r="Q14" s="117">
        <f t="shared" si="1"/>
        <v>0.5</v>
      </c>
      <c r="R14" s="15">
        <v>1</v>
      </c>
      <c r="S14" s="93">
        <f t="shared" si="2"/>
        <v>1</v>
      </c>
      <c r="T14" s="49">
        <v>0</v>
      </c>
      <c r="U14" s="4"/>
      <c r="V14" s="117"/>
      <c r="W14" s="15"/>
      <c r="X14" s="93"/>
      <c r="Y14" s="127">
        <v>3</v>
      </c>
      <c r="Z14" s="34">
        <v>0</v>
      </c>
      <c r="AA14" s="92">
        <f t="shared" si="3"/>
        <v>0</v>
      </c>
      <c r="AB14" s="34"/>
      <c r="AC14" s="93"/>
    </row>
    <row r="15" spans="1:53" s="1" customFormat="1" ht="13" x14ac:dyDescent="0.3">
      <c r="A15" s="1" t="s">
        <v>82</v>
      </c>
      <c r="B15" s="91">
        <f t="shared" si="4"/>
        <v>0.32701871657754011</v>
      </c>
      <c r="C15" s="92">
        <f t="shared" si="5"/>
        <v>1</v>
      </c>
      <c r="D15" s="92">
        <v>0.75</v>
      </c>
      <c r="E15" s="49">
        <v>33</v>
      </c>
      <c r="F15" s="34">
        <v>15</v>
      </c>
      <c r="G15" s="92">
        <f t="shared" si="6"/>
        <v>0.45454545454545453</v>
      </c>
      <c r="H15" s="34">
        <v>15</v>
      </c>
      <c r="I15" s="93">
        <f t="shared" si="7"/>
        <v>1</v>
      </c>
      <c r="J15" s="2">
        <v>20</v>
      </c>
      <c r="K15" s="34">
        <v>2</v>
      </c>
      <c r="L15" s="92">
        <f t="shared" si="0"/>
        <v>0.1</v>
      </c>
      <c r="M15" s="34">
        <v>2</v>
      </c>
      <c r="N15" s="93">
        <f t="shared" ref="N15:N21" si="8">SUM(M15/K15)</f>
        <v>1</v>
      </c>
      <c r="O15" s="2">
        <v>11</v>
      </c>
      <c r="P15" s="4">
        <v>4</v>
      </c>
      <c r="Q15" s="117">
        <f t="shared" si="1"/>
        <v>0.36363636363636365</v>
      </c>
      <c r="R15" s="4">
        <v>4</v>
      </c>
      <c r="S15" s="93">
        <f t="shared" si="2"/>
        <v>1</v>
      </c>
      <c r="T15" s="49">
        <v>17</v>
      </c>
      <c r="U15" s="4">
        <f>9+0</f>
        <v>9</v>
      </c>
      <c r="V15" s="117">
        <f t="shared" ref="V15:V23" si="9">U15/T15</f>
        <v>0.52941176470588236</v>
      </c>
      <c r="W15" s="4">
        <v>9</v>
      </c>
      <c r="X15" s="93">
        <f>W15/U15</f>
        <v>1</v>
      </c>
      <c r="Y15" s="127">
        <v>16</v>
      </c>
      <c r="Z15" s="34">
        <f>3+0</f>
        <v>3</v>
      </c>
      <c r="AA15" s="92">
        <f t="shared" si="3"/>
        <v>0.1875</v>
      </c>
      <c r="AB15" s="34">
        <v>3</v>
      </c>
      <c r="AC15" s="93">
        <f>AB15/Z15</f>
        <v>1</v>
      </c>
    </row>
    <row r="16" spans="1:53" s="1" customFormat="1" ht="13" x14ac:dyDescent="0.3">
      <c r="A16" s="29" t="s">
        <v>83</v>
      </c>
      <c r="B16" s="91">
        <f t="shared" si="4"/>
        <v>0.29029886970390401</v>
      </c>
      <c r="C16" s="92">
        <f t="shared" si="5"/>
        <v>0.90500000000000003</v>
      </c>
      <c r="D16" s="92">
        <v>0.75</v>
      </c>
      <c r="E16" s="49">
        <v>22</v>
      </c>
      <c r="F16" s="34">
        <v>10</v>
      </c>
      <c r="G16" s="92">
        <f t="shared" si="6"/>
        <v>0.45454545454545453</v>
      </c>
      <c r="H16" s="34">
        <v>9</v>
      </c>
      <c r="I16" s="93">
        <f t="shared" si="7"/>
        <v>0.9</v>
      </c>
      <c r="J16" s="2">
        <v>19</v>
      </c>
      <c r="K16" s="34">
        <v>2</v>
      </c>
      <c r="L16" s="92">
        <f t="shared" si="0"/>
        <v>0.10526315789473684</v>
      </c>
      <c r="M16" s="34">
        <v>2</v>
      </c>
      <c r="N16" s="93">
        <f t="shared" si="8"/>
        <v>1</v>
      </c>
      <c r="O16" s="2">
        <f>18+5</f>
        <v>23</v>
      </c>
      <c r="P16" s="4">
        <f>6+2</f>
        <v>8</v>
      </c>
      <c r="Q16" s="117">
        <f t="shared" si="1"/>
        <v>0.34782608695652173</v>
      </c>
      <c r="R16" s="4">
        <v>7</v>
      </c>
      <c r="S16" s="93">
        <f t="shared" si="2"/>
        <v>0.875</v>
      </c>
      <c r="T16" s="49">
        <f>13+6</f>
        <v>19</v>
      </c>
      <c r="U16" s="4">
        <f>3+1</f>
        <v>4</v>
      </c>
      <c r="V16" s="117">
        <f t="shared" si="9"/>
        <v>0.21052631578947367</v>
      </c>
      <c r="W16" s="4">
        <v>3</v>
      </c>
      <c r="X16" s="93">
        <f>W16/U16</f>
        <v>0.75</v>
      </c>
      <c r="Y16" s="127">
        <f>14+1</f>
        <v>15</v>
      </c>
      <c r="Z16" s="34">
        <f>4+1+0</f>
        <v>5</v>
      </c>
      <c r="AA16" s="92">
        <f t="shared" si="3"/>
        <v>0.33333333333333331</v>
      </c>
      <c r="AB16" s="34">
        <v>5</v>
      </c>
      <c r="AC16" s="93">
        <f>AB16/Z16</f>
        <v>1</v>
      </c>
    </row>
    <row r="17" spans="1:29" s="1" customFormat="1" ht="13" x14ac:dyDescent="0.3">
      <c r="A17" s="29" t="s">
        <v>84</v>
      </c>
      <c r="B17" s="91">
        <f t="shared" si="4"/>
        <v>0.2811614774114774</v>
      </c>
      <c r="C17" s="92">
        <f t="shared" si="5"/>
        <v>0.85324675324675314</v>
      </c>
      <c r="D17" s="92">
        <v>0.75</v>
      </c>
      <c r="E17" s="49">
        <v>21</v>
      </c>
      <c r="F17" s="34">
        <v>11</v>
      </c>
      <c r="G17" s="92">
        <f t="shared" si="6"/>
        <v>0.52380952380952384</v>
      </c>
      <c r="H17" s="34">
        <v>10</v>
      </c>
      <c r="I17" s="93">
        <f t="shared" si="7"/>
        <v>0.90909090909090906</v>
      </c>
      <c r="J17" s="2">
        <v>30</v>
      </c>
      <c r="K17" s="34">
        <v>4</v>
      </c>
      <c r="L17" s="92">
        <f t="shared" si="0"/>
        <v>0.13333333333333333</v>
      </c>
      <c r="M17" s="34">
        <v>4</v>
      </c>
      <c r="N17" s="93">
        <f t="shared" si="8"/>
        <v>1</v>
      </c>
      <c r="O17" s="2">
        <v>32</v>
      </c>
      <c r="P17" s="4">
        <v>7</v>
      </c>
      <c r="Q17" s="117">
        <f t="shared" si="1"/>
        <v>0.21875</v>
      </c>
      <c r="R17" s="4">
        <v>6</v>
      </c>
      <c r="S17" s="93">
        <f t="shared" si="2"/>
        <v>0.8571428571428571</v>
      </c>
      <c r="T17" s="49">
        <v>18</v>
      </c>
      <c r="U17" s="4">
        <f>1+3</f>
        <v>4</v>
      </c>
      <c r="V17" s="117">
        <f t="shared" si="9"/>
        <v>0.22222222222222221</v>
      </c>
      <c r="W17" s="4">
        <v>3</v>
      </c>
      <c r="X17" s="93">
        <f>W17/U17</f>
        <v>0.75</v>
      </c>
      <c r="Y17" s="127">
        <v>26</v>
      </c>
      <c r="Z17" s="34">
        <f>5+3</f>
        <v>8</v>
      </c>
      <c r="AA17" s="92">
        <f t="shared" si="3"/>
        <v>0.30769230769230771</v>
      </c>
      <c r="AB17" s="34">
        <v>6</v>
      </c>
      <c r="AC17" s="93">
        <f>AB17/Z17</f>
        <v>0.75</v>
      </c>
    </row>
    <row r="18" spans="1:29" s="1" customFormat="1" ht="13" x14ac:dyDescent="0.3">
      <c r="A18" s="29" t="s">
        <v>85</v>
      </c>
      <c r="B18" s="91">
        <f t="shared" si="4"/>
        <v>0.19641889276035615</v>
      </c>
      <c r="C18" s="92">
        <f t="shared" si="5"/>
        <v>0.84683257918552035</v>
      </c>
      <c r="D18" s="92">
        <v>0.75</v>
      </c>
      <c r="E18" s="49">
        <v>41</v>
      </c>
      <c r="F18" s="34">
        <v>17</v>
      </c>
      <c r="G18" s="92">
        <f t="shared" si="6"/>
        <v>0.41463414634146339</v>
      </c>
      <c r="H18" s="34">
        <v>16</v>
      </c>
      <c r="I18" s="93">
        <f t="shared" si="7"/>
        <v>0.94117647058823528</v>
      </c>
      <c r="J18" s="2">
        <v>36</v>
      </c>
      <c r="K18" s="34">
        <v>2</v>
      </c>
      <c r="L18" s="92">
        <f t="shared" si="0"/>
        <v>5.5555555555555552E-2</v>
      </c>
      <c r="M18" s="34">
        <v>2</v>
      </c>
      <c r="N18" s="93">
        <f t="shared" si="8"/>
        <v>1</v>
      </c>
      <c r="O18" s="2">
        <v>28</v>
      </c>
      <c r="P18" s="4">
        <v>5</v>
      </c>
      <c r="Q18" s="117">
        <f t="shared" si="1"/>
        <v>0.17857142857142858</v>
      </c>
      <c r="R18" s="4">
        <v>3</v>
      </c>
      <c r="S18" s="93">
        <f t="shared" si="2"/>
        <v>0.6</v>
      </c>
      <c r="T18" s="49">
        <v>28</v>
      </c>
      <c r="U18" s="4">
        <v>0</v>
      </c>
      <c r="V18" s="117">
        <f t="shared" si="9"/>
        <v>0</v>
      </c>
      <c r="W18" s="4"/>
      <c r="X18" s="93"/>
      <c r="Y18" s="127">
        <v>39</v>
      </c>
      <c r="Z18" s="34">
        <f>9+4</f>
        <v>13</v>
      </c>
      <c r="AA18" s="92">
        <f t="shared" si="3"/>
        <v>0.33333333333333331</v>
      </c>
      <c r="AB18" s="34">
        <v>11</v>
      </c>
      <c r="AC18" s="93">
        <f>AB18/Z18</f>
        <v>0.84615384615384615</v>
      </c>
    </row>
    <row r="19" spans="1:29" s="1" customFormat="1" ht="13" x14ac:dyDescent="0.3">
      <c r="A19" s="29" t="s">
        <v>86</v>
      </c>
      <c r="B19" s="91">
        <f t="shared" si="4"/>
        <v>0.1988095238095238</v>
      </c>
      <c r="C19" s="92">
        <f t="shared" si="5"/>
        <v>1</v>
      </c>
      <c r="D19" s="92">
        <v>0.75</v>
      </c>
      <c r="E19" s="49">
        <v>8</v>
      </c>
      <c r="F19" s="34">
        <v>3</v>
      </c>
      <c r="G19" s="92">
        <f t="shared" si="6"/>
        <v>0.375</v>
      </c>
      <c r="H19" s="34">
        <v>3</v>
      </c>
      <c r="I19" s="93">
        <f t="shared" si="7"/>
        <v>1</v>
      </c>
      <c r="J19" s="2">
        <v>6</v>
      </c>
      <c r="K19" s="34">
        <v>1</v>
      </c>
      <c r="L19" s="92">
        <f t="shared" si="0"/>
        <v>0.16666666666666666</v>
      </c>
      <c r="M19" s="34">
        <v>1</v>
      </c>
      <c r="N19" s="93">
        <f t="shared" si="8"/>
        <v>1</v>
      </c>
      <c r="O19" s="2">
        <v>7</v>
      </c>
      <c r="P19" s="4">
        <v>2</v>
      </c>
      <c r="Q19" s="117">
        <f t="shared" si="1"/>
        <v>0.2857142857142857</v>
      </c>
      <c r="R19" s="4">
        <v>2</v>
      </c>
      <c r="S19" s="93">
        <f t="shared" si="2"/>
        <v>1</v>
      </c>
      <c r="T19" s="49">
        <v>3</v>
      </c>
      <c r="U19" s="4">
        <v>0</v>
      </c>
      <c r="V19" s="117">
        <f t="shared" si="9"/>
        <v>0</v>
      </c>
      <c r="W19" s="4"/>
      <c r="X19" s="93"/>
      <c r="Y19" s="127">
        <v>6</v>
      </c>
      <c r="Z19" s="34">
        <f>1+0</f>
        <v>1</v>
      </c>
      <c r="AA19" s="92">
        <f t="shared" si="3"/>
        <v>0.16666666666666666</v>
      </c>
      <c r="AB19" s="34">
        <v>1</v>
      </c>
      <c r="AC19" s="93">
        <f>AB19/Z19</f>
        <v>1</v>
      </c>
    </row>
    <row r="20" spans="1:29" s="1" customFormat="1" ht="13" x14ac:dyDescent="0.3">
      <c r="A20" s="28" t="s">
        <v>33</v>
      </c>
      <c r="B20" s="94">
        <f t="shared" si="4"/>
        <v>0.25901401434232635</v>
      </c>
      <c r="C20" s="95">
        <f t="shared" si="5"/>
        <v>0.91373905192376825</v>
      </c>
      <c r="D20" s="95">
        <f>SUM(D9:D19)/11</f>
        <v>0.74545454545454537</v>
      </c>
      <c r="E20" s="126">
        <f>SUM(E9:E19)</f>
        <v>209</v>
      </c>
      <c r="F20" s="35">
        <f>SUM(F9:F19)</f>
        <v>101</v>
      </c>
      <c r="G20" s="95">
        <f>SUM(F20/E20)</f>
        <v>0.48325358851674644</v>
      </c>
      <c r="H20" s="35">
        <f>SUM(H9:H19)</f>
        <v>93</v>
      </c>
      <c r="I20" s="96">
        <f t="shared" si="7"/>
        <v>0.92079207920792083</v>
      </c>
      <c r="J20" s="35">
        <f>SUM(J9:J19)</f>
        <v>204</v>
      </c>
      <c r="K20" s="35">
        <f>SUM(K9:K19)</f>
        <v>22</v>
      </c>
      <c r="L20" s="95">
        <f t="shared" si="0"/>
        <v>0.10784313725490197</v>
      </c>
      <c r="M20" s="35">
        <f>SUM(M9:M19)</f>
        <v>20</v>
      </c>
      <c r="N20" s="96">
        <f t="shared" si="8"/>
        <v>0.90909090909090906</v>
      </c>
      <c r="O20" s="16">
        <f>SUM(O9:O19)</f>
        <v>195</v>
      </c>
      <c r="P20" s="16">
        <f>SUM(P9:P19)</f>
        <v>51</v>
      </c>
      <c r="Q20" s="95">
        <f t="shared" si="1"/>
        <v>0.26153846153846155</v>
      </c>
      <c r="R20" s="16">
        <f>SUM(R9:R19)</f>
        <v>45</v>
      </c>
      <c r="S20" s="96">
        <f t="shared" si="2"/>
        <v>0.88235294117647056</v>
      </c>
      <c r="T20" s="50">
        <f>SUM(T9:T19)</f>
        <v>170</v>
      </c>
      <c r="U20" s="16">
        <f>SUM(U9:U19)</f>
        <v>38</v>
      </c>
      <c r="V20" s="95">
        <f t="shared" si="9"/>
        <v>0.22352941176470589</v>
      </c>
      <c r="W20" s="16">
        <f>SUM(W9:W19)</f>
        <v>36</v>
      </c>
      <c r="X20" s="96">
        <f>W20/U20</f>
        <v>0.94736842105263153</v>
      </c>
      <c r="Y20" s="126">
        <f>SUM(Y9:Y19)</f>
        <v>201</v>
      </c>
      <c r="Z20" s="35">
        <f>SUM(Z9:Z19)</f>
        <v>44</v>
      </c>
      <c r="AA20" s="95">
        <f t="shared" si="3"/>
        <v>0.21890547263681592</v>
      </c>
      <c r="AB20" s="35">
        <f>SUM(AB9:AB19)</f>
        <v>40</v>
      </c>
      <c r="AC20" s="96">
        <f t="shared" ref="AC20:AC26" si="10">AB20/Z20</f>
        <v>0.90909090909090906</v>
      </c>
    </row>
    <row r="21" spans="1:29" s="1" customFormat="1" ht="13" x14ac:dyDescent="0.3">
      <c r="A21" s="29" t="s">
        <v>87</v>
      </c>
      <c r="B21" s="91">
        <f t="shared" si="4"/>
        <v>0.19663865546218487</v>
      </c>
      <c r="C21" s="92">
        <f t="shared" si="5"/>
        <v>0.95238095238095244</v>
      </c>
      <c r="D21" s="92">
        <v>0.75</v>
      </c>
      <c r="E21" s="127">
        <v>17</v>
      </c>
      <c r="F21" s="34">
        <v>7</v>
      </c>
      <c r="G21" s="92">
        <f t="shared" si="6"/>
        <v>0.41176470588235292</v>
      </c>
      <c r="H21" s="34">
        <v>6</v>
      </c>
      <c r="I21" s="93">
        <f t="shared" si="7"/>
        <v>0.8571428571428571</v>
      </c>
      <c r="J21" s="40">
        <v>14</v>
      </c>
      <c r="K21" s="34">
        <v>1</v>
      </c>
      <c r="L21" s="92">
        <f t="shared" si="0"/>
        <v>7.1428571428571425E-2</v>
      </c>
      <c r="M21" s="34">
        <v>1</v>
      </c>
      <c r="N21" s="93">
        <f t="shared" si="8"/>
        <v>1</v>
      </c>
      <c r="O21" s="2">
        <v>10</v>
      </c>
      <c r="P21" s="4">
        <v>0</v>
      </c>
      <c r="Q21" s="117">
        <f t="shared" si="1"/>
        <v>0</v>
      </c>
      <c r="R21" s="4"/>
      <c r="S21" s="93"/>
      <c r="T21" s="49">
        <v>4</v>
      </c>
      <c r="U21" s="4">
        <f>1+1</f>
        <v>2</v>
      </c>
      <c r="V21" s="117">
        <f t="shared" si="9"/>
        <v>0.5</v>
      </c>
      <c r="W21" s="4">
        <v>2</v>
      </c>
      <c r="X21" s="93">
        <f>W21/U21</f>
        <v>1</v>
      </c>
      <c r="Y21" s="127">
        <v>3</v>
      </c>
      <c r="Z21" s="34">
        <v>0</v>
      </c>
      <c r="AA21" s="92">
        <f t="shared" si="3"/>
        <v>0</v>
      </c>
      <c r="AB21" s="34"/>
      <c r="AC21" s="93"/>
    </row>
    <row r="22" spans="1:29" s="1" customFormat="1" ht="13" x14ac:dyDescent="0.3">
      <c r="A22" s="135" t="s">
        <v>88</v>
      </c>
      <c r="B22" s="91">
        <f t="shared" si="4"/>
        <v>0.3260188087774295</v>
      </c>
      <c r="C22" s="92">
        <f t="shared" si="5"/>
        <v>0.9375</v>
      </c>
      <c r="D22" s="92">
        <v>0.75</v>
      </c>
      <c r="E22" s="127">
        <v>5</v>
      </c>
      <c r="F22" s="34">
        <v>4</v>
      </c>
      <c r="G22" s="92">
        <f t="shared" si="6"/>
        <v>0.8</v>
      </c>
      <c r="H22" s="34">
        <v>3</v>
      </c>
      <c r="I22" s="93">
        <f t="shared" si="7"/>
        <v>0.75</v>
      </c>
      <c r="J22" s="40">
        <v>3</v>
      </c>
      <c r="K22" s="34">
        <v>0</v>
      </c>
      <c r="L22" s="92">
        <f t="shared" si="0"/>
        <v>0</v>
      </c>
      <c r="M22" s="34"/>
      <c r="N22" s="93"/>
      <c r="O22" s="2">
        <v>29</v>
      </c>
      <c r="P22" s="15">
        <v>13</v>
      </c>
      <c r="Q22" s="117">
        <f t="shared" si="1"/>
        <v>0.44827586206896552</v>
      </c>
      <c r="R22" s="15">
        <v>13</v>
      </c>
      <c r="S22" s="93">
        <f>R22/P22</f>
        <v>1</v>
      </c>
      <c r="T22" s="49">
        <v>10</v>
      </c>
      <c r="U22" s="15">
        <f>1+1</f>
        <v>2</v>
      </c>
      <c r="V22" s="117">
        <f t="shared" si="9"/>
        <v>0.2</v>
      </c>
      <c r="W22" s="15">
        <v>2</v>
      </c>
      <c r="X22" s="93">
        <f>W22/U22</f>
        <v>1</v>
      </c>
      <c r="Y22" s="127">
        <v>11</v>
      </c>
      <c r="Z22" s="34">
        <f>2+0</f>
        <v>2</v>
      </c>
      <c r="AA22" s="92">
        <f t="shared" si="3"/>
        <v>0.18181818181818182</v>
      </c>
      <c r="AB22" s="34">
        <v>2</v>
      </c>
      <c r="AC22" s="93">
        <f t="shared" si="10"/>
        <v>1</v>
      </c>
    </row>
    <row r="23" spans="1:29" s="1" customFormat="1" ht="13" x14ac:dyDescent="0.3">
      <c r="A23" s="29" t="s">
        <v>89</v>
      </c>
      <c r="B23" s="91">
        <f t="shared" si="4"/>
        <v>0.23111111111111113</v>
      </c>
      <c r="C23" s="92">
        <f t="shared" si="5"/>
        <v>0.94444444444444442</v>
      </c>
      <c r="D23" s="92"/>
      <c r="E23" s="127" t="s">
        <v>90</v>
      </c>
      <c r="F23" s="34"/>
      <c r="G23" s="92"/>
      <c r="H23" s="34"/>
      <c r="I23" s="93"/>
      <c r="J23" s="40" t="s">
        <v>90</v>
      </c>
      <c r="K23" s="34"/>
      <c r="L23" s="92"/>
      <c r="M23" s="34"/>
      <c r="N23" s="93"/>
      <c r="O23" s="2">
        <v>9</v>
      </c>
      <c r="P23" s="4">
        <v>3</v>
      </c>
      <c r="Q23" s="117">
        <f t="shared" si="1"/>
        <v>0.33333333333333331</v>
      </c>
      <c r="R23" s="15">
        <v>3</v>
      </c>
      <c r="S23" s="93">
        <f>R23/P23</f>
        <v>1</v>
      </c>
      <c r="T23" s="49">
        <v>9</v>
      </c>
      <c r="U23" s="4">
        <v>0</v>
      </c>
      <c r="V23" s="117">
        <f t="shared" si="9"/>
        <v>0</v>
      </c>
      <c r="W23" s="15"/>
      <c r="X23" s="93"/>
      <c r="Y23" s="127">
        <v>25</v>
      </c>
      <c r="Z23" s="34">
        <f>6+3</f>
        <v>9</v>
      </c>
      <c r="AA23" s="92">
        <f t="shared" si="3"/>
        <v>0.36</v>
      </c>
      <c r="AB23" s="34">
        <v>8</v>
      </c>
      <c r="AC23" s="93">
        <f t="shared" si="10"/>
        <v>0.88888888888888884</v>
      </c>
    </row>
    <row r="24" spans="1:29" s="1" customFormat="1" ht="13" x14ac:dyDescent="0.3">
      <c r="A24" s="29" t="s">
        <v>91</v>
      </c>
      <c r="B24" s="91">
        <f t="shared" si="4"/>
        <v>0.14814814814814814</v>
      </c>
      <c r="C24" s="92">
        <f t="shared" si="5"/>
        <v>1</v>
      </c>
      <c r="D24" s="92"/>
      <c r="E24" s="127">
        <v>9</v>
      </c>
      <c r="F24" s="34">
        <v>4</v>
      </c>
      <c r="G24" s="92">
        <f t="shared" si="6"/>
        <v>0.44444444444444442</v>
      </c>
      <c r="H24" s="34">
        <v>4</v>
      </c>
      <c r="I24" s="93">
        <f t="shared" si="7"/>
        <v>1</v>
      </c>
      <c r="J24" s="40">
        <v>4</v>
      </c>
      <c r="K24" s="34">
        <v>0</v>
      </c>
      <c r="L24" s="92">
        <f>SUM(K24/J24)</f>
        <v>0</v>
      </c>
      <c r="M24" s="34"/>
      <c r="N24" s="93"/>
      <c r="O24" s="2">
        <v>6</v>
      </c>
      <c r="P24" s="4">
        <v>0</v>
      </c>
      <c r="Q24" s="117">
        <f t="shared" si="1"/>
        <v>0</v>
      </c>
      <c r="R24" s="15"/>
      <c r="S24" s="93"/>
      <c r="T24" s="49" t="s">
        <v>92</v>
      </c>
      <c r="U24" s="4"/>
      <c r="V24" s="117"/>
      <c r="W24" s="15"/>
      <c r="X24" s="93"/>
      <c r="Y24" s="127" t="s">
        <v>92</v>
      </c>
      <c r="Z24" s="34"/>
      <c r="AA24" s="92"/>
      <c r="AB24" s="34"/>
      <c r="AC24" s="93"/>
    </row>
    <row r="25" spans="1:29" s="1" customFormat="1" ht="13" x14ac:dyDescent="0.3">
      <c r="A25" s="29" t="s">
        <v>93</v>
      </c>
      <c r="B25" s="91">
        <f t="shared" si="4"/>
        <v>0.26865479770516659</v>
      </c>
      <c r="C25" s="92">
        <f t="shared" si="5"/>
        <v>0.94848607815265074</v>
      </c>
      <c r="D25" s="92">
        <v>0.75</v>
      </c>
      <c r="E25" s="127">
        <v>107</v>
      </c>
      <c r="F25" s="34">
        <v>43</v>
      </c>
      <c r="G25" s="92">
        <f t="shared" si="6"/>
        <v>0.40186915887850466</v>
      </c>
      <c r="H25" s="34">
        <v>40</v>
      </c>
      <c r="I25" s="93">
        <f t="shared" si="7"/>
        <v>0.93023255813953487</v>
      </c>
      <c r="J25" s="40">
        <v>138</v>
      </c>
      <c r="K25" s="34">
        <v>17</v>
      </c>
      <c r="L25" s="92">
        <f>SUM(K25/J25)</f>
        <v>0.12318840579710146</v>
      </c>
      <c r="M25" s="34">
        <v>16</v>
      </c>
      <c r="N25" s="93">
        <f>SUM(M25/K25)</f>
        <v>0.94117647058823528</v>
      </c>
      <c r="O25" s="2">
        <v>143</v>
      </c>
      <c r="P25" s="4">
        <v>39</v>
      </c>
      <c r="Q25" s="117">
        <f t="shared" si="1"/>
        <v>0.27272727272727271</v>
      </c>
      <c r="R25" s="15">
        <f>35+2+1</f>
        <v>38</v>
      </c>
      <c r="S25" s="93">
        <f>R25/P25</f>
        <v>0.97435897435897434</v>
      </c>
      <c r="T25" s="49">
        <v>148</v>
      </c>
      <c r="U25" s="4">
        <f>24+14</f>
        <v>38</v>
      </c>
      <c r="V25" s="117">
        <f>U25/T25</f>
        <v>0.25675675675675674</v>
      </c>
      <c r="W25" s="15">
        <v>35</v>
      </c>
      <c r="X25" s="93">
        <f>W25/U25</f>
        <v>0.92105263157894735</v>
      </c>
      <c r="Y25" s="127">
        <v>142</v>
      </c>
      <c r="Z25" s="34">
        <f>16+25</f>
        <v>41</v>
      </c>
      <c r="AA25" s="92">
        <f>Z25/Y25</f>
        <v>0.28873239436619719</v>
      </c>
      <c r="AB25" s="34">
        <v>40</v>
      </c>
      <c r="AC25" s="93">
        <f t="shared" si="10"/>
        <v>0.97560975609756095</v>
      </c>
    </row>
    <row r="26" spans="1:29" s="1" customFormat="1" ht="13" x14ac:dyDescent="0.3">
      <c r="A26" s="28" t="s">
        <v>42</v>
      </c>
      <c r="B26" s="94">
        <f t="shared" si="4"/>
        <v>0.26911841445368706</v>
      </c>
      <c r="C26" s="95">
        <f t="shared" si="5"/>
        <v>0.94603312396415851</v>
      </c>
      <c r="D26" s="95">
        <f>SUM(D21:D25)/3</f>
        <v>0.75</v>
      </c>
      <c r="E26" s="126">
        <f>SUM(E21:E25)</f>
        <v>138</v>
      </c>
      <c r="F26" s="35">
        <f>SUM(F21:F25)</f>
        <v>58</v>
      </c>
      <c r="G26" s="95">
        <f t="shared" si="6"/>
        <v>0.42028985507246375</v>
      </c>
      <c r="H26" s="35">
        <f>SUM(H21:H25)</f>
        <v>53</v>
      </c>
      <c r="I26" s="96">
        <f t="shared" si="7"/>
        <v>0.91379310344827591</v>
      </c>
      <c r="J26" s="35">
        <f>SUM(J21:J25)</f>
        <v>159</v>
      </c>
      <c r="K26" s="35">
        <f>SUM(K21:K25)</f>
        <v>18</v>
      </c>
      <c r="L26" s="95">
        <f>SUM(K26/J26)</f>
        <v>0.11320754716981132</v>
      </c>
      <c r="M26" s="35">
        <f>SUM(M21:M25)</f>
        <v>17</v>
      </c>
      <c r="N26" s="96">
        <f>SUM(M26/K26)</f>
        <v>0.94444444444444442</v>
      </c>
      <c r="O26" s="16">
        <f>SUM(O21:O25)</f>
        <v>197</v>
      </c>
      <c r="P26" s="16">
        <f>SUM(P21:P25)</f>
        <v>55</v>
      </c>
      <c r="Q26" s="95">
        <f t="shared" si="1"/>
        <v>0.27918781725888325</v>
      </c>
      <c r="R26" s="16">
        <f>SUM(R21:R25)</f>
        <v>54</v>
      </c>
      <c r="S26" s="96">
        <f>R26/P26</f>
        <v>0.98181818181818181</v>
      </c>
      <c r="T26" s="50">
        <f>SUM(T21:T25)</f>
        <v>171</v>
      </c>
      <c r="U26" s="16">
        <f>SUM(U21:U25)</f>
        <v>42</v>
      </c>
      <c r="V26" s="95">
        <f>U26/T26</f>
        <v>0.24561403508771928</v>
      </c>
      <c r="W26" s="16">
        <f>SUM(W21:W25)</f>
        <v>39</v>
      </c>
      <c r="X26" s="96">
        <f>W26/U26</f>
        <v>0.9285714285714286</v>
      </c>
      <c r="Y26" s="126">
        <f>SUM(Y21:Y25)</f>
        <v>181</v>
      </c>
      <c r="Z26" s="35">
        <f>SUM(Z21:Z25)</f>
        <v>52</v>
      </c>
      <c r="AA26" s="95">
        <f>Z26/Y26</f>
        <v>0.287292817679558</v>
      </c>
      <c r="AB26" s="35">
        <f>SUM(AB21:AB25)</f>
        <v>50</v>
      </c>
      <c r="AC26" s="96">
        <f t="shared" si="10"/>
        <v>0.96153846153846156</v>
      </c>
    </row>
    <row r="27" spans="1:29" s="1" customFormat="1" ht="10" customHeight="1" x14ac:dyDescent="0.3">
      <c r="A27" s="29"/>
      <c r="B27" s="91"/>
      <c r="C27" s="92"/>
      <c r="D27" s="117"/>
      <c r="E27" s="127"/>
      <c r="F27" s="34"/>
      <c r="G27" s="92"/>
      <c r="H27" s="34"/>
      <c r="I27" s="93"/>
      <c r="J27" s="40"/>
      <c r="K27" s="34"/>
      <c r="L27" s="92"/>
      <c r="M27" s="34"/>
      <c r="N27" s="93"/>
      <c r="O27" s="2"/>
      <c r="P27" s="4"/>
      <c r="Q27" s="92"/>
      <c r="R27" s="4"/>
      <c r="S27" s="93"/>
      <c r="T27" s="49"/>
      <c r="U27" s="4"/>
      <c r="V27" s="92"/>
      <c r="W27" s="4"/>
      <c r="X27" s="93"/>
      <c r="Y27" s="127"/>
      <c r="Z27" s="34"/>
      <c r="AA27" s="92"/>
      <c r="AB27" s="34"/>
      <c r="AC27" s="93"/>
    </row>
    <row r="28" spans="1:29" s="53" customFormat="1" x14ac:dyDescent="0.3">
      <c r="A28" s="71" t="s">
        <v>43</v>
      </c>
      <c r="B28" s="98">
        <f t="shared" si="4"/>
        <v>0.26494545266208569</v>
      </c>
      <c r="C28" s="99">
        <f t="shared" si="5"/>
        <v>0.93044025157232713</v>
      </c>
      <c r="D28" s="99">
        <f>SUM(D20+D26)/2</f>
        <v>0.74772727272727268</v>
      </c>
      <c r="E28" s="128">
        <f>SUM(E20,E26)</f>
        <v>347</v>
      </c>
      <c r="F28" s="55">
        <f>SUM(F20,F26)</f>
        <v>159</v>
      </c>
      <c r="G28" s="99">
        <f t="shared" si="6"/>
        <v>0.45821325648414984</v>
      </c>
      <c r="H28" s="55">
        <f>SUM(H20,H26)</f>
        <v>146</v>
      </c>
      <c r="I28" s="100">
        <f t="shared" si="7"/>
        <v>0.91823899371069184</v>
      </c>
      <c r="J28" s="55">
        <f>SUM(J20,J26)</f>
        <v>363</v>
      </c>
      <c r="K28" s="55">
        <f>SUM(K20,K26)</f>
        <v>40</v>
      </c>
      <c r="L28" s="99">
        <f>SUM(K28/J28)</f>
        <v>0.11019283746556474</v>
      </c>
      <c r="M28" s="55">
        <f>SUM(M20,M26)</f>
        <v>37</v>
      </c>
      <c r="N28" s="100">
        <f>SUM(M28/K28)</f>
        <v>0.92500000000000004</v>
      </c>
      <c r="O28" s="57">
        <f>O20+O26</f>
        <v>392</v>
      </c>
      <c r="P28" s="57">
        <f>P20+P26</f>
        <v>106</v>
      </c>
      <c r="Q28" s="99">
        <f>P28/O28</f>
        <v>0.27040816326530615</v>
      </c>
      <c r="R28" s="57">
        <f>R20+R26</f>
        <v>99</v>
      </c>
      <c r="S28" s="100">
        <f>R28/P28</f>
        <v>0.93396226415094341</v>
      </c>
      <c r="T28" s="56">
        <f>T20+T26</f>
        <v>341</v>
      </c>
      <c r="U28" s="57">
        <f>U20+U26</f>
        <v>80</v>
      </c>
      <c r="V28" s="99">
        <f>U28/T28</f>
        <v>0.23460410557184752</v>
      </c>
      <c r="W28" s="57">
        <f>W20+W26</f>
        <v>75</v>
      </c>
      <c r="X28" s="100">
        <f>W28/U28</f>
        <v>0.9375</v>
      </c>
      <c r="Y28" s="128">
        <f>Y20+Y26</f>
        <v>382</v>
      </c>
      <c r="Z28" s="55">
        <f>Z20+Z26</f>
        <v>96</v>
      </c>
      <c r="AA28" s="99">
        <f>Z28/Y28</f>
        <v>0.2513089005235602</v>
      </c>
      <c r="AB28" s="55">
        <f>AB20+AB26</f>
        <v>90</v>
      </c>
      <c r="AC28" s="100">
        <f>AB28/Z28</f>
        <v>0.9375</v>
      </c>
    </row>
    <row r="29" spans="1:29" s="1" customFormat="1" ht="13" x14ac:dyDescent="0.3">
      <c r="A29" s="29"/>
      <c r="B29" s="91"/>
      <c r="C29" s="92"/>
      <c r="D29" s="92"/>
      <c r="E29" s="127"/>
      <c r="F29" s="34"/>
      <c r="G29" s="92"/>
      <c r="H29" s="34"/>
      <c r="I29" s="93"/>
      <c r="J29" s="40"/>
      <c r="K29" s="34"/>
      <c r="L29" s="92"/>
      <c r="M29" s="34"/>
      <c r="N29" s="93"/>
      <c r="O29" s="2"/>
      <c r="P29" s="54"/>
      <c r="Q29" s="92"/>
      <c r="R29" s="4"/>
      <c r="S29" s="93"/>
      <c r="T29" s="49"/>
      <c r="U29" s="54"/>
      <c r="V29" s="92"/>
      <c r="W29" s="4"/>
      <c r="X29" s="93"/>
      <c r="Y29" s="127"/>
      <c r="Z29" s="34"/>
      <c r="AA29" s="92"/>
      <c r="AB29" s="34"/>
      <c r="AC29" s="93"/>
    </row>
    <row r="30" spans="1:29" s="1" customFormat="1" ht="13" x14ac:dyDescent="0.3">
      <c r="A30" s="28" t="s">
        <v>94</v>
      </c>
      <c r="B30" s="94"/>
      <c r="C30" s="95"/>
      <c r="D30" s="95"/>
      <c r="E30" s="126"/>
      <c r="F30" s="35"/>
      <c r="G30" s="95"/>
      <c r="H30" s="35"/>
      <c r="I30" s="96"/>
      <c r="J30" s="35"/>
      <c r="K30" s="35"/>
      <c r="L30" s="95"/>
      <c r="M30" s="35"/>
      <c r="N30" s="96"/>
      <c r="O30" s="16"/>
      <c r="P30" s="20"/>
      <c r="Q30" s="118"/>
      <c r="R30" s="20"/>
      <c r="S30" s="121"/>
      <c r="T30" s="50"/>
      <c r="U30" s="20"/>
      <c r="V30" s="118"/>
      <c r="W30" s="20"/>
      <c r="X30" s="121"/>
      <c r="Y30" s="126"/>
      <c r="Z30" s="36"/>
      <c r="AA30" s="118"/>
      <c r="AB30" s="36"/>
      <c r="AC30" s="121"/>
    </row>
    <row r="31" spans="1:29" s="1" customFormat="1" ht="13" x14ac:dyDescent="0.3">
      <c r="A31" s="29" t="s">
        <v>95</v>
      </c>
      <c r="B31" s="91">
        <f t="shared" si="4"/>
        <v>0.29851031321619559</v>
      </c>
      <c r="C31" s="92">
        <f t="shared" si="5"/>
        <v>1</v>
      </c>
      <c r="D31" s="92">
        <v>0.75</v>
      </c>
      <c r="E31" s="127">
        <v>66</v>
      </c>
      <c r="F31" s="34">
        <v>43</v>
      </c>
      <c r="G31" s="92">
        <f t="shared" si="6"/>
        <v>0.65151515151515149</v>
      </c>
      <c r="H31" s="34">
        <v>43</v>
      </c>
      <c r="I31" s="93">
        <f t="shared" si="7"/>
        <v>1</v>
      </c>
      <c r="J31" s="40">
        <v>44</v>
      </c>
      <c r="K31" s="34">
        <v>5</v>
      </c>
      <c r="L31" s="92">
        <f>SUM(K31/J31)</f>
        <v>0.11363636363636363</v>
      </c>
      <c r="M31" s="34">
        <v>5</v>
      </c>
      <c r="N31" s="93">
        <f>SUM(M31/K31)</f>
        <v>1</v>
      </c>
      <c r="O31" s="2">
        <v>33</v>
      </c>
      <c r="P31" s="4">
        <v>10</v>
      </c>
      <c r="Q31" s="117">
        <f>P31/O31</f>
        <v>0.30303030303030304</v>
      </c>
      <c r="R31" s="4">
        <v>10</v>
      </c>
      <c r="S31" s="93">
        <f>R31/P31</f>
        <v>1</v>
      </c>
      <c r="T31" s="49">
        <v>34</v>
      </c>
      <c r="U31" s="4">
        <f>9+3</f>
        <v>12</v>
      </c>
      <c r="V31" s="117">
        <f>U31/T31</f>
        <v>0.35294117647058826</v>
      </c>
      <c r="W31" s="4">
        <v>12</v>
      </c>
      <c r="X31" s="93">
        <f>W31/U31</f>
        <v>1</v>
      </c>
      <c r="Y31" s="127">
        <v>42</v>
      </c>
      <c r="Z31" s="34">
        <f>2+1</f>
        <v>3</v>
      </c>
      <c r="AA31" s="92">
        <f>Z31/Y31</f>
        <v>7.1428571428571425E-2</v>
      </c>
      <c r="AB31" s="34">
        <v>3</v>
      </c>
      <c r="AC31" s="93">
        <f t="shared" ref="AC31:AC39" si="11">AB31/Z31</f>
        <v>1</v>
      </c>
    </row>
    <row r="32" spans="1:29" s="1" customFormat="1" ht="13" x14ac:dyDescent="0.3">
      <c r="A32" s="29" t="s">
        <v>96</v>
      </c>
      <c r="B32" s="91">
        <f t="shared" si="4"/>
        <v>0.4885714285714286</v>
      </c>
      <c r="C32" s="92">
        <f t="shared" si="5"/>
        <v>0.93333333333333324</v>
      </c>
      <c r="D32" s="92">
        <v>0.75</v>
      </c>
      <c r="E32" s="127">
        <v>6</v>
      </c>
      <c r="F32" s="34">
        <v>3</v>
      </c>
      <c r="G32" s="92">
        <f t="shared" si="6"/>
        <v>0.5</v>
      </c>
      <c r="H32" s="34">
        <v>2</v>
      </c>
      <c r="I32" s="93">
        <f t="shared" si="7"/>
        <v>0.66666666666666663</v>
      </c>
      <c r="J32" s="40">
        <v>7</v>
      </c>
      <c r="K32" s="34">
        <v>1</v>
      </c>
      <c r="L32" s="92">
        <f>SUM(K32/J32)</f>
        <v>0.14285714285714285</v>
      </c>
      <c r="M32" s="34">
        <v>1</v>
      </c>
      <c r="N32" s="93">
        <f>SUM(M32/K32)</f>
        <v>1</v>
      </c>
      <c r="O32" s="2">
        <v>5</v>
      </c>
      <c r="P32" s="4">
        <v>4</v>
      </c>
      <c r="Q32" s="117">
        <f>P32/O32</f>
        <v>0.8</v>
      </c>
      <c r="R32" s="4">
        <v>4</v>
      </c>
      <c r="S32" s="93">
        <f>R32/P32</f>
        <v>1</v>
      </c>
      <c r="T32" s="49">
        <v>4</v>
      </c>
      <c r="U32" s="4">
        <f>1+1</f>
        <v>2</v>
      </c>
      <c r="V32" s="117">
        <f>U32/T32</f>
        <v>0.5</v>
      </c>
      <c r="W32" s="4">
        <v>2</v>
      </c>
      <c r="X32" s="93">
        <f>W32/U32</f>
        <v>1</v>
      </c>
      <c r="Y32" s="127">
        <v>6</v>
      </c>
      <c r="Z32" s="34">
        <f>2+1</f>
        <v>3</v>
      </c>
      <c r="AA32" s="92">
        <f>Z32/Y32</f>
        <v>0.5</v>
      </c>
      <c r="AB32" s="34">
        <v>3</v>
      </c>
      <c r="AC32" s="93">
        <f t="shared" si="11"/>
        <v>1</v>
      </c>
    </row>
    <row r="33" spans="1:29" s="1" customFormat="1" ht="13" x14ac:dyDescent="0.3">
      <c r="A33" s="29" t="s">
        <v>97</v>
      </c>
      <c r="B33" s="91">
        <f t="shared" si="4"/>
        <v>0.3781113037382634</v>
      </c>
      <c r="C33" s="92">
        <f t="shared" si="5"/>
        <v>0.90782549217867126</v>
      </c>
      <c r="D33" s="92">
        <v>0.75</v>
      </c>
      <c r="E33" s="127">
        <v>59</v>
      </c>
      <c r="F33" s="34">
        <v>34</v>
      </c>
      <c r="G33" s="92">
        <f t="shared" si="6"/>
        <v>0.57627118644067798</v>
      </c>
      <c r="H33" s="34">
        <v>30</v>
      </c>
      <c r="I33" s="93">
        <f t="shared" si="7"/>
        <v>0.88235294117647056</v>
      </c>
      <c r="J33" s="40">
        <v>43</v>
      </c>
      <c r="K33" s="34">
        <v>7</v>
      </c>
      <c r="L33" s="92">
        <f>SUM(K33/J33)</f>
        <v>0.16279069767441862</v>
      </c>
      <c r="M33" s="34">
        <v>7</v>
      </c>
      <c r="N33" s="93">
        <f>SUM(M33/K33)</f>
        <v>1</v>
      </c>
      <c r="O33" s="2">
        <f>94-5</f>
        <v>89</v>
      </c>
      <c r="P33" s="4">
        <v>40</v>
      </c>
      <c r="Q33" s="92">
        <f>P33/O33</f>
        <v>0.449438202247191</v>
      </c>
      <c r="R33" s="15">
        <v>38</v>
      </c>
      <c r="S33" s="93">
        <f>R33/P33</f>
        <v>0.95</v>
      </c>
      <c r="T33" s="49">
        <v>102</v>
      </c>
      <c r="U33" s="4">
        <f>37+6</f>
        <v>43</v>
      </c>
      <c r="V33" s="117">
        <f>U33/T33</f>
        <v>0.42156862745098039</v>
      </c>
      <c r="W33" s="15">
        <v>36</v>
      </c>
      <c r="X33" s="93">
        <f>W33/U33</f>
        <v>0.83720930232558144</v>
      </c>
      <c r="Y33" s="127">
        <v>82</v>
      </c>
      <c r="Z33" s="34">
        <f>14+9</f>
        <v>23</v>
      </c>
      <c r="AA33" s="92">
        <f>Z33/Y33</f>
        <v>0.28048780487804881</v>
      </c>
      <c r="AB33" s="34">
        <v>20</v>
      </c>
      <c r="AC33" s="93">
        <f t="shared" si="11"/>
        <v>0.86956521739130432</v>
      </c>
    </row>
    <row r="34" spans="1:29" s="1" customFormat="1" ht="13" x14ac:dyDescent="0.3">
      <c r="A34" s="29" t="s">
        <v>98</v>
      </c>
      <c r="B34" s="91">
        <f t="shared" si="4"/>
        <v>0.19072735791181622</v>
      </c>
      <c r="C34" s="92">
        <f t="shared" si="5"/>
        <v>0.91201474201474197</v>
      </c>
      <c r="D34" s="92">
        <v>0.75</v>
      </c>
      <c r="E34" s="127">
        <v>83</v>
      </c>
      <c r="F34" s="34">
        <v>20</v>
      </c>
      <c r="G34" s="92">
        <f t="shared" si="6"/>
        <v>0.24096385542168675</v>
      </c>
      <c r="H34" s="34">
        <v>18</v>
      </c>
      <c r="I34" s="93">
        <f t="shared" si="7"/>
        <v>0.9</v>
      </c>
      <c r="J34" s="40">
        <v>112</v>
      </c>
      <c r="K34" s="34">
        <v>11</v>
      </c>
      <c r="L34" s="92">
        <f>SUM(K34/J34)</f>
        <v>9.8214285714285712E-2</v>
      </c>
      <c r="M34" s="34">
        <v>9</v>
      </c>
      <c r="N34" s="93">
        <f>SUM(M34/K34)</f>
        <v>0.81818181818181823</v>
      </c>
      <c r="O34" s="2">
        <v>201</v>
      </c>
      <c r="P34" s="4">
        <v>60</v>
      </c>
      <c r="Q34" s="117">
        <f>P34/O34</f>
        <v>0.29850746268656714</v>
      </c>
      <c r="R34" s="4">
        <f>55+1+1</f>
        <v>57</v>
      </c>
      <c r="S34" s="93">
        <f>R34/P34</f>
        <v>0.95</v>
      </c>
      <c r="T34" s="49">
        <v>212</v>
      </c>
      <c r="U34" s="4">
        <f>25+6</f>
        <v>31</v>
      </c>
      <c r="V34" s="117">
        <f>U34/T34</f>
        <v>0.14622641509433962</v>
      </c>
      <c r="W34" s="4">
        <v>31</v>
      </c>
      <c r="X34" s="93">
        <f>W34/U34</f>
        <v>1</v>
      </c>
      <c r="Y34" s="127">
        <v>218</v>
      </c>
      <c r="Z34" s="34">
        <f>25+12</f>
        <v>37</v>
      </c>
      <c r="AA34" s="92">
        <f>Z34/Y34</f>
        <v>0.16972477064220184</v>
      </c>
      <c r="AB34" s="34">
        <v>33</v>
      </c>
      <c r="AC34" s="93">
        <f t="shared" si="11"/>
        <v>0.89189189189189189</v>
      </c>
    </row>
    <row r="35" spans="1:29" s="1" customFormat="1" ht="13" x14ac:dyDescent="0.3">
      <c r="A35" s="29" t="s">
        <v>99</v>
      </c>
      <c r="B35" s="91"/>
      <c r="C35" s="92"/>
      <c r="D35" s="92"/>
      <c r="E35" s="127"/>
      <c r="F35" s="34"/>
      <c r="G35" s="92"/>
      <c r="H35" s="34"/>
      <c r="I35" s="93"/>
      <c r="J35" s="40"/>
      <c r="K35" s="34"/>
      <c r="L35" s="92"/>
      <c r="M35" s="34"/>
      <c r="N35" s="93"/>
      <c r="O35" s="2"/>
      <c r="P35" s="4"/>
      <c r="Q35" s="117"/>
      <c r="R35" s="4"/>
      <c r="S35" s="93"/>
      <c r="T35" s="49"/>
      <c r="U35" s="4"/>
      <c r="V35" s="117"/>
      <c r="W35" s="4"/>
      <c r="X35" s="93"/>
      <c r="Y35" s="127"/>
      <c r="Z35" s="34"/>
      <c r="AA35" s="92"/>
      <c r="AB35" s="34"/>
      <c r="AC35" s="93"/>
    </row>
    <row r="36" spans="1:29" s="1" customFormat="1" ht="13" x14ac:dyDescent="0.3">
      <c r="A36" s="29" t="s">
        <v>100</v>
      </c>
      <c r="B36" s="91">
        <f t="shared" si="4"/>
        <v>0.44541477741803276</v>
      </c>
      <c r="C36" s="92">
        <f t="shared" si="5"/>
        <v>0.94308243727598584</v>
      </c>
      <c r="D36" s="92">
        <v>0.75</v>
      </c>
      <c r="E36" s="127">
        <v>43</v>
      </c>
      <c r="F36" s="34">
        <v>31</v>
      </c>
      <c r="G36" s="92">
        <f t="shared" si="6"/>
        <v>0.72093023255813948</v>
      </c>
      <c r="H36" s="34">
        <v>27</v>
      </c>
      <c r="I36" s="93">
        <f t="shared" si="7"/>
        <v>0.87096774193548387</v>
      </c>
      <c r="J36" s="40">
        <v>21</v>
      </c>
      <c r="K36" s="34">
        <v>4</v>
      </c>
      <c r="L36" s="92">
        <f>SUM(K36/J36)</f>
        <v>0.19047619047619047</v>
      </c>
      <c r="M36" s="34">
        <v>4</v>
      </c>
      <c r="N36" s="93">
        <f>SUM(M36/K36)</f>
        <v>1</v>
      </c>
      <c r="O36" s="2">
        <v>41</v>
      </c>
      <c r="P36" s="15">
        <v>18</v>
      </c>
      <c r="Q36" s="117">
        <f>P36/O36</f>
        <v>0.43902439024390244</v>
      </c>
      <c r="R36" s="15">
        <v>17</v>
      </c>
      <c r="S36" s="93">
        <f>R36/P36</f>
        <v>0.94444444444444442</v>
      </c>
      <c r="T36" s="49">
        <v>43</v>
      </c>
      <c r="U36" s="15">
        <f>13+6</f>
        <v>19</v>
      </c>
      <c r="V36" s="117">
        <f>U36/T36</f>
        <v>0.44186046511627908</v>
      </c>
      <c r="W36" s="15">
        <v>19</v>
      </c>
      <c r="X36" s="93">
        <f>W36/U36</f>
        <v>1</v>
      </c>
      <c r="Y36" s="127">
        <v>23</v>
      </c>
      <c r="Z36" s="34">
        <f>5+5</f>
        <v>10</v>
      </c>
      <c r="AA36" s="92">
        <f>Z36/Y36</f>
        <v>0.43478260869565216</v>
      </c>
      <c r="AB36" s="34">
        <v>9</v>
      </c>
      <c r="AC36" s="93">
        <f t="shared" si="11"/>
        <v>0.9</v>
      </c>
    </row>
    <row r="37" spans="1:29" s="1" customFormat="1" ht="13" x14ac:dyDescent="0.3">
      <c r="A37" s="29" t="s">
        <v>101</v>
      </c>
      <c r="B37" s="91">
        <f t="shared" si="4"/>
        <v>0.49553371157144743</v>
      </c>
      <c r="C37" s="92">
        <f t="shared" si="5"/>
        <v>0.97916666666666663</v>
      </c>
      <c r="D37" s="92">
        <v>0.75</v>
      </c>
      <c r="E37" s="127">
        <v>53</v>
      </c>
      <c r="F37" s="34">
        <v>29</v>
      </c>
      <c r="G37" s="92">
        <f t="shared" si="6"/>
        <v>0.54716981132075471</v>
      </c>
      <c r="H37" s="34">
        <v>29</v>
      </c>
      <c r="I37" s="93">
        <f t="shared" si="7"/>
        <v>1</v>
      </c>
      <c r="J37" s="40">
        <v>39</v>
      </c>
      <c r="K37" s="34">
        <v>12</v>
      </c>
      <c r="L37" s="92">
        <f>SUM(K37/J37)</f>
        <v>0.30769230769230771</v>
      </c>
      <c r="M37" s="34">
        <v>11</v>
      </c>
      <c r="N37" s="93">
        <f>SUM(M37/K37)</f>
        <v>0.91666666666666663</v>
      </c>
      <c r="O37" s="2">
        <v>10</v>
      </c>
      <c r="P37" s="4">
        <v>4</v>
      </c>
      <c r="Q37" s="117">
        <f>P37/O37</f>
        <v>0.4</v>
      </c>
      <c r="R37" s="4">
        <v>4</v>
      </c>
      <c r="S37" s="93">
        <f>R37/P37</f>
        <v>1</v>
      </c>
      <c r="T37" s="49">
        <v>11</v>
      </c>
      <c r="U37" s="4">
        <f>4+5-1</f>
        <v>8</v>
      </c>
      <c r="V37" s="117">
        <f>U37/T37</f>
        <v>0.72727272727272729</v>
      </c>
      <c r="W37" s="4">
        <v>8</v>
      </c>
      <c r="X37" s="93">
        <f>W37/U37</f>
        <v>1</v>
      </c>
      <c r="Y37" s="127" t="s">
        <v>92</v>
      </c>
      <c r="Z37" s="34"/>
      <c r="AA37" s="92"/>
      <c r="AB37" s="34"/>
      <c r="AC37" s="93"/>
    </row>
    <row r="38" spans="1:29" s="1" customFormat="1" ht="13" x14ac:dyDescent="0.3">
      <c r="A38" s="29" t="s">
        <v>102</v>
      </c>
      <c r="B38" s="91">
        <f t="shared" si="4"/>
        <v>0.23640351896165851</v>
      </c>
      <c r="C38" s="92">
        <f t="shared" si="5"/>
        <v>0.99047619047619051</v>
      </c>
      <c r="D38" s="92">
        <v>0.99</v>
      </c>
      <c r="E38" s="127">
        <v>44</v>
      </c>
      <c r="F38" s="34">
        <v>21</v>
      </c>
      <c r="G38" s="92">
        <f t="shared" si="6"/>
        <v>0.47727272727272729</v>
      </c>
      <c r="H38" s="34">
        <v>20</v>
      </c>
      <c r="I38" s="93">
        <f t="shared" si="7"/>
        <v>0.95238095238095233</v>
      </c>
      <c r="J38" s="40">
        <v>42</v>
      </c>
      <c r="K38" s="34">
        <v>4</v>
      </c>
      <c r="L38" s="92">
        <f>SUM(K38/J38)</f>
        <v>9.5238095238095233E-2</v>
      </c>
      <c r="M38" s="34">
        <v>4</v>
      </c>
      <c r="N38" s="93">
        <f>SUM(M38/K38)</f>
        <v>1</v>
      </c>
      <c r="O38" s="2">
        <v>42</v>
      </c>
      <c r="P38" s="15">
        <v>12</v>
      </c>
      <c r="Q38" s="117">
        <f>P38/O38</f>
        <v>0.2857142857142857</v>
      </c>
      <c r="R38" s="15">
        <v>12</v>
      </c>
      <c r="S38" s="93">
        <f>R38/P38</f>
        <v>1</v>
      </c>
      <c r="T38" s="49">
        <v>43</v>
      </c>
      <c r="U38" s="15">
        <f>3+1</f>
        <v>4</v>
      </c>
      <c r="V38" s="117">
        <f>U38/T38</f>
        <v>9.3023255813953487E-2</v>
      </c>
      <c r="W38" s="15">
        <v>4</v>
      </c>
      <c r="X38" s="93">
        <f>W38/U38</f>
        <v>1</v>
      </c>
      <c r="Y38" s="127">
        <v>39</v>
      </c>
      <c r="Z38" s="34">
        <f>8+1</f>
        <v>9</v>
      </c>
      <c r="AA38" s="92">
        <f>Z38/Y38</f>
        <v>0.23076923076923078</v>
      </c>
      <c r="AB38" s="34">
        <v>9</v>
      </c>
      <c r="AC38" s="93">
        <f t="shared" si="11"/>
        <v>1</v>
      </c>
    </row>
    <row r="39" spans="1:29" s="1" customFormat="1" ht="13" x14ac:dyDescent="0.3">
      <c r="A39" s="29" t="s">
        <v>103</v>
      </c>
      <c r="B39" s="91">
        <f t="shared" si="4"/>
        <v>0.37676767676767675</v>
      </c>
      <c r="C39" s="92">
        <f t="shared" si="5"/>
        <v>0.9375</v>
      </c>
      <c r="D39" s="92">
        <v>0.75</v>
      </c>
      <c r="E39" s="127">
        <v>6</v>
      </c>
      <c r="F39" s="34">
        <v>4</v>
      </c>
      <c r="G39" s="92">
        <f t="shared" si="6"/>
        <v>0.66666666666666663</v>
      </c>
      <c r="H39" s="34">
        <v>4</v>
      </c>
      <c r="I39" s="93">
        <f t="shared" si="7"/>
        <v>1</v>
      </c>
      <c r="J39" s="40">
        <v>14</v>
      </c>
      <c r="K39" s="34">
        <v>0</v>
      </c>
      <c r="L39" s="92">
        <f>SUM(K39/J39)</f>
        <v>0</v>
      </c>
      <c r="M39" s="34"/>
      <c r="N39" s="93"/>
      <c r="O39" s="2">
        <v>4</v>
      </c>
      <c r="P39" s="4">
        <v>2</v>
      </c>
      <c r="Q39" s="117">
        <f>P39/O39</f>
        <v>0.5</v>
      </c>
      <c r="R39" s="4">
        <v>2</v>
      </c>
      <c r="S39" s="93">
        <f>R39/P39</f>
        <v>1</v>
      </c>
      <c r="T39" s="49">
        <v>11</v>
      </c>
      <c r="U39" s="4">
        <f>2+1</f>
        <v>3</v>
      </c>
      <c r="V39" s="117">
        <f>U39/T39</f>
        <v>0.27272727272727271</v>
      </c>
      <c r="W39" s="4">
        <v>3</v>
      </c>
      <c r="X39" s="93">
        <f>W39/U39</f>
        <v>1</v>
      </c>
      <c r="Y39" s="127">
        <v>9</v>
      </c>
      <c r="Z39" s="34">
        <f>3+1</f>
        <v>4</v>
      </c>
      <c r="AA39" s="92">
        <f>Z39/Y39</f>
        <v>0.44444444444444442</v>
      </c>
      <c r="AB39" s="34">
        <v>3</v>
      </c>
      <c r="AC39" s="93">
        <f t="shared" si="11"/>
        <v>0.75</v>
      </c>
    </row>
    <row r="40" spans="1:29" s="53" customFormat="1" x14ac:dyDescent="0.3">
      <c r="A40" s="71" t="s">
        <v>104</v>
      </c>
      <c r="B40" s="98">
        <f t="shared" si="4"/>
        <v>0.29622078411801234</v>
      </c>
      <c r="C40" s="99">
        <f t="shared" si="5"/>
        <v>0.93369053445347416</v>
      </c>
      <c r="D40" s="99">
        <f>SUM(D31:D39)/8</f>
        <v>0.78</v>
      </c>
      <c r="E40" s="128">
        <f>SUM(E31:E39)</f>
        <v>360</v>
      </c>
      <c r="F40" s="55">
        <f>SUM(F31:F39)</f>
        <v>185</v>
      </c>
      <c r="G40" s="99">
        <f t="shared" si="6"/>
        <v>0.51388888888888884</v>
      </c>
      <c r="H40" s="55">
        <f>SUM(H31:H39)</f>
        <v>173</v>
      </c>
      <c r="I40" s="100">
        <f t="shared" si="7"/>
        <v>0.93513513513513513</v>
      </c>
      <c r="J40" s="55">
        <f>SUM(J31:J39)</f>
        <v>322</v>
      </c>
      <c r="K40" s="55">
        <f>SUM(K31:K39)</f>
        <v>44</v>
      </c>
      <c r="L40" s="99">
        <f>SUM(K40/J40)</f>
        <v>0.13664596273291926</v>
      </c>
      <c r="M40" s="55">
        <f>SUM(M31:M39)</f>
        <v>41</v>
      </c>
      <c r="N40" s="100">
        <f>SUM(M40/K40)</f>
        <v>0.93181818181818177</v>
      </c>
      <c r="O40" s="57">
        <f>SUM(O31:O39)</f>
        <v>425</v>
      </c>
      <c r="P40" s="57">
        <f>SUM(P31:P39)</f>
        <v>150</v>
      </c>
      <c r="Q40" s="99">
        <f>P40/O40</f>
        <v>0.35294117647058826</v>
      </c>
      <c r="R40" s="57">
        <f>SUM(R31:R39)</f>
        <v>144</v>
      </c>
      <c r="S40" s="100">
        <f>R40/P40</f>
        <v>0.96</v>
      </c>
      <c r="T40" s="56">
        <f>SUM(T31:T39)</f>
        <v>460</v>
      </c>
      <c r="U40" s="57">
        <f>SUM(U31:U39)</f>
        <v>122</v>
      </c>
      <c r="V40" s="99">
        <f>U40/T40</f>
        <v>0.26521739130434785</v>
      </c>
      <c r="W40" s="57">
        <f>SUM(W31:W39)</f>
        <v>115</v>
      </c>
      <c r="X40" s="100">
        <f>W40/U40</f>
        <v>0.94262295081967218</v>
      </c>
      <c r="Y40" s="128">
        <f>SUM(Y31:Y39)</f>
        <v>419</v>
      </c>
      <c r="Z40" s="55">
        <f>SUM(Z31:Z39)</f>
        <v>89</v>
      </c>
      <c r="AA40" s="99">
        <f>Z40/Y40</f>
        <v>0.21241050119331742</v>
      </c>
      <c r="AB40" s="55">
        <f>SUM(AB31:AB39)</f>
        <v>80</v>
      </c>
      <c r="AC40" s="100">
        <f>AB40/Z40</f>
        <v>0.898876404494382</v>
      </c>
    </row>
    <row r="41" spans="1:29" s="1" customFormat="1" ht="13" x14ac:dyDescent="0.3">
      <c r="A41" s="29"/>
      <c r="B41" s="91"/>
      <c r="C41" s="92"/>
      <c r="D41" s="92"/>
      <c r="E41" s="129"/>
      <c r="F41" s="34"/>
      <c r="G41" s="92"/>
      <c r="H41" s="34"/>
      <c r="I41" s="93"/>
      <c r="J41" s="34"/>
      <c r="K41" s="34"/>
      <c r="L41" s="92"/>
      <c r="M41" s="34"/>
      <c r="N41" s="93"/>
      <c r="O41" s="2"/>
      <c r="P41" s="54"/>
      <c r="Q41" s="92"/>
      <c r="R41" s="4"/>
      <c r="S41" s="93"/>
      <c r="T41" s="49"/>
      <c r="U41" s="54"/>
      <c r="V41" s="92"/>
      <c r="W41" s="4"/>
      <c r="X41" s="93"/>
      <c r="Y41" s="127"/>
      <c r="Z41" s="34"/>
      <c r="AA41" s="92"/>
      <c r="AB41" s="34"/>
      <c r="AC41" s="93"/>
    </row>
    <row r="42" spans="1:29" s="64" customFormat="1" ht="15.5" x14ac:dyDescent="0.35">
      <c r="A42" s="72" t="s">
        <v>105</v>
      </c>
      <c r="B42" s="101">
        <f t="shared" si="4"/>
        <v>0.2811356479837096</v>
      </c>
      <c r="C42" s="102">
        <f t="shared" si="5"/>
        <v>0.93292574765832748</v>
      </c>
      <c r="D42" s="102">
        <f>SUM(D28+D40)/2</f>
        <v>0.76386363636363641</v>
      </c>
      <c r="E42" s="130">
        <f>SUM(E28,E40)</f>
        <v>707</v>
      </c>
      <c r="F42" s="61">
        <f>SUM(F28,F40)</f>
        <v>344</v>
      </c>
      <c r="G42" s="102">
        <f t="shared" si="6"/>
        <v>0.48656294200848654</v>
      </c>
      <c r="H42" s="61">
        <f>SUM(H28,H40)</f>
        <v>319</v>
      </c>
      <c r="I42" s="103">
        <f t="shared" si="7"/>
        <v>0.92732558139534882</v>
      </c>
      <c r="J42" s="61">
        <f>SUM(J28,J40)</f>
        <v>685</v>
      </c>
      <c r="K42" s="61">
        <f>SUM(K28,K40)</f>
        <v>84</v>
      </c>
      <c r="L42" s="102">
        <f>SUM(K42/J42)</f>
        <v>0.12262773722627737</v>
      </c>
      <c r="M42" s="61">
        <f>SUM(M28,M40)</f>
        <v>78</v>
      </c>
      <c r="N42" s="103">
        <f>SUM(M42/K42)</f>
        <v>0.9285714285714286</v>
      </c>
      <c r="O42" s="63">
        <f>O28+O40</f>
        <v>817</v>
      </c>
      <c r="P42" s="63">
        <f>P28+P40</f>
        <v>256</v>
      </c>
      <c r="Q42" s="102">
        <f>P42/O42</f>
        <v>0.31334149326805383</v>
      </c>
      <c r="R42" s="63">
        <f>R28+R40</f>
        <v>243</v>
      </c>
      <c r="S42" s="103">
        <f>R42/P42</f>
        <v>0.94921875</v>
      </c>
      <c r="T42" s="62">
        <f>T28+T40</f>
        <v>801</v>
      </c>
      <c r="U42" s="63">
        <f>U28+U40</f>
        <v>202</v>
      </c>
      <c r="V42" s="102">
        <f>U42/T42</f>
        <v>0.25218476903870163</v>
      </c>
      <c r="W42" s="63">
        <f>W28+W40</f>
        <v>190</v>
      </c>
      <c r="X42" s="103">
        <f>W42/U42</f>
        <v>0.94059405940594054</v>
      </c>
      <c r="Y42" s="130">
        <f>Y28+Y40</f>
        <v>801</v>
      </c>
      <c r="Z42" s="61">
        <f>Z28+Z40</f>
        <v>185</v>
      </c>
      <c r="AA42" s="102">
        <f>Z42/Y42</f>
        <v>0.23096129837702872</v>
      </c>
      <c r="AB42" s="61">
        <f>AB28+AB40</f>
        <v>170</v>
      </c>
      <c r="AC42" s="103">
        <f>AB42/Z42</f>
        <v>0.91891891891891897</v>
      </c>
    </row>
    <row r="43" spans="1:29" s="53" customFormat="1" ht="14.5" thickBot="1" x14ac:dyDescent="0.35">
      <c r="A43" s="73"/>
      <c r="B43" s="104"/>
      <c r="C43" s="105"/>
      <c r="D43" s="105"/>
      <c r="E43" s="131"/>
      <c r="F43" s="44" t="s">
        <v>106</v>
      </c>
      <c r="G43" s="109"/>
      <c r="H43" s="44"/>
      <c r="I43" s="112"/>
      <c r="J43" s="132"/>
      <c r="K43" s="44"/>
      <c r="L43" s="109"/>
      <c r="M43" s="44"/>
      <c r="N43" s="112"/>
      <c r="O43" s="45"/>
      <c r="P43" s="45"/>
      <c r="Q43" s="119"/>
      <c r="R43" s="45"/>
      <c r="S43" s="122"/>
      <c r="T43" s="51"/>
      <c r="U43" s="45"/>
      <c r="V43" s="119"/>
      <c r="W43" s="45"/>
      <c r="X43" s="122"/>
      <c r="Y43" s="134"/>
      <c r="Z43" s="46"/>
      <c r="AA43" s="119"/>
      <c r="AB43" s="46"/>
      <c r="AC43" s="122"/>
    </row>
    <row r="44" spans="1:29" x14ac:dyDescent="0.3">
      <c r="A44" s="1" t="s">
        <v>107</v>
      </c>
      <c r="B44" s="106"/>
      <c r="C44" s="106"/>
      <c r="D44" s="106"/>
      <c r="G44" s="106"/>
      <c r="I44" s="106"/>
      <c r="J44" s="106"/>
      <c r="K44" s="106"/>
      <c r="L44" s="106"/>
      <c r="M44" s="106"/>
      <c r="N44" s="106"/>
    </row>
    <row r="45" spans="1:29" x14ac:dyDescent="0.3">
      <c r="A45" s="1" t="s">
        <v>108</v>
      </c>
      <c r="B45" s="106"/>
      <c r="C45" s="106"/>
      <c r="D45" s="106"/>
      <c r="G45" s="106"/>
      <c r="I45" s="106"/>
      <c r="J45" s="106"/>
      <c r="K45" s="106"/>
      <c r="L45" s="106"/>
      <c r="M45" s="106"/>
      <c r="N45" s="106"/>
    </row>
    <row r="46" spans="1:29" x14ac:dyDescent="0.3">
      <c r="A46" s="1" t="s">
        <v>109</v>
      </c>
      <c r="B46" s="106"/>
      <c r="C46" s="106"/>
      <c r="D46" s="106"/>
      <c r="G46" s="106"/>
      <c r="I46" s="106"/>
      <c r="J46" s="106"/>
      <c r="K46" s="106"/>
      <c r="L46" s="106"/>
      <c r="M46" s="106"/>
      <c r="N46" s="106"/>
    </row>
    <row r="47" spans="1:29" ht="16.5" x14ac:dyDescent="0.35">
      <c r="A47" s="144" t="s">
        <v>110</v>
      </c>
      <c r="B47" s="106"/>
      <c r="C47" s="106"/>
      <c r="D47" s="106"/>
      <c r="G47" s="106"/>
      <c r="I47" s="106"/>
      <c r="J47" s="106"/>
      <c r="K47" s="106"/>
      <c r="L47" s="106"/>
      <c r="M47" s="106"/>
      <c r="N47" s="106"/>
    </row>
    <row r="48" spans="1:29" x14ac:dyDescent="0.3">
      <c r="A48" s="3" t="s">
        <v>111</v>
      </c>
      <c r="B48" s="106"/>
      <c r="C48" s="106"/>
      <c r="D48" s="106"/>
      <c r="G48" s="106"/>
      <c r="I48" s="106"/>
      <c r="J48" s="106"/>
      <c r="K48" s="106"/>
      <c r="L48" s="106"/>
      <c r="M48" s="106"/>
      <c r="N48" s="106"/>
    </row>
    <row r="49" spans="2:14" x14ac:dyDescent="0.3">
      <c r="B49" s="106"/>
      <c r="C49" s="106"/>
      <c r="D49" s="106"/>
      <c r="G49" s="106"/>
      <c r="I49" s="106"/>
      <c r="J49" s="106"/>
      <c r="K49" s="106"/>
      <c r="L49" s="106"/>
      <c r="M49" s="106"/>
      <c r="N49" s="106"/>
    </row>
    <row r="50" spans="2:14" x14ac:dyDescent="0.3">
      <c r="B50" s="106"/>
      <c r="C50" s="106"/>
      <c r="D50" s="106"/>
      <c r="G50" s="106"/>
      <c r="I50" s="106"/>
      <c r="J50" s="106"/>
      <c r="K50" s="106"/>
      <c r="L50" s="106"/>
      <c r="M50" s="106"/>
      <c r="N50" s="106"/>
    </row>
    <row r="51" spans="2:14" x14ac:dyDescent="0.3">
      <c r="B51" s="106"/>
      <c r="C51" s="106"/>
      <c r="D51" s="106"/>
      <c r="G51" s="106"/>
      <c r="I51" s="106"/>
      <c r="J51" s="106"/>
      <c r="K51" s="106"/>
      <c r="L51" s="106"/>
      <c r="M51" s="106"/>
      <c r="N51" s="106"/>
    </row>
    <row r="52" spans="2:14" x14ac:dyDescent="0.3">
      <c r="B52" s="106"/>
      <c r="C52" s="106"/>
      <c r="D52" s="106"/>
      <c r="G52" s="106"/>
      <c r="I52" s="106"/>
      <c r="J52" s="106"/>
      <c r="K52" s="106"/>
      <c r="L52" s="106"/>
      <c r="M52" s="106"/>
      <c r="N52" s="106"/>
    </row>
    <row r="53" spans="2:14" x14ac:dyDescent="0.3">
      <c r="B53" s="106"/>
      <c r="C53" s="106"/>
      <c r="D53" s="106"/>
      <c r="G53" s="106"/>
      <c r="I53" s="106"/>
      <c r="J53" s="106"/>
      <c r="K53" s="106"/>
      <c r="L53" s="106"/>
      <c r="M53" s="106"/>
      <c r="N53" s="106"/>
    </row>
    <row r="54" spans="2:14" x14ac:dyDescent="0.3">
      <c r="B54" s="106"/>
      <c r="C54" s="106"/>
      <c r="D54" s="106"/>
      <c r="G54" s="106"/>
      <c r="I54" s="106"/>
      <c r="J54" s="106"/>
      <c r="K54" s="106"/>
      <c r="L54" s="106"/>
      <c r="M54" s="106"/>
      <c r="N54" s="106"/>
    </row>
    <row r="55" spans="2:14" x14ac:dyDescent="0.3">
      <c r="B55" s="106"/>
      <c r="C55" s="106"/>
      <c r="D55" s="106"/>
      <c r="G55" s="106"/>
      <c r="I55" s="106"/>
      <c r="J55" s="106"/>
      <c r="K55" s="106"/>
      <c r="L55" s="106"/>
      <c r="M55" s="106"/>
      <c r="N55" s="106"/>
    </row>
    <row r="56" spans="2:14" x14ac:dyDescent="0.3">
      <c r="B56" s="106"/>
      <c r="C56" s="106"/>
      <c r="D56" s="106"/>
      <c r="G56" s="106"/>
      <c r="I56" s="106"/>
      <c r="J56" s="106"/>
      <c r="K56" s="106"/>
      <c r="L56" s="106"/>
      <c r="M56" s="106"/>
      <c r="N56" s="106"/>
    </row>
    <row r="57" spans="2:14" x14ac:dyDescent="0.3">
      <c r="B57" s="106"/>
      <c r="C57" s="106"/>
      <c r="D57" s="106"/>
      <c r="G57" s="106"/>
      <c r="I57" s="106"/>
      <c r="J57" s="106"/>
      <c r="K57" s="106"/>
      <c r="L57" s="106"/>
      <c r="M57" s="106"/>
      <c r="N57" s="106"/>
    </row>
    <row r="58" spans="2:14" x14ac:dyDescent="0.3">
      <c r="B58" s="106"/>
      <c r="C58" s="106"/>
      <c r="D58" s="106"/>
      <c r="G58" s="106"/>
      <c r="I58" s="106"/>
      <c r="J58" s="106"/>
      <c r="K58" s="106"/>
      <c r="L58" s="106"/>
      <c r="M58" s="106"/>
      <c r="N58" s="106"/>
    </row>
    <row r="59" spans="2:14" x14ac:dyDescent="0.3">
      <c r="B59" s="106"/>
      <c r="C59" s="106"/>
      <c r="D59" s="106"/>
      <c r="G59" s="106"/>
      <c r="I59" s="106"/>
      <c r="J59" s="106"/>
      <c r="K59" s="106"/>
      <c r="L59" s="106"/>
      <c r="M59" s="106"/>
      <c r="N59" s="106"/>
    </row>
    <row r="60" spans="2:14" x14ac:dyDescent="0.3">
      <c r="B60" s="106"/>
      <c r="C60" s="106"/>
      <c r="D60" s="106"/>
      <c r="G60" s="106"/>
      <c r="I60" s="106"/>
      <c r="J60" s="106"/>
      <c r="K60" s="106"/>
      <c r="L60" s="106"/>
      <c r="M60" s="106"/>
      <c r="N60" s="106"/>
    </row>
    <row r="61" spans="2:14" x14ac:dyDescent="0.3">
      <c r="B61" s="106"/>
      <c r="C61" s="106"/>
      <c r="D61" s="106"/>
      <c r="G61" s="106"/>
      <c r="I61" s="106"/>
      <c r="J61" s="106"/>
      <c r="K61" s="106"/>
      <c r="L61" s="106"/>
      <c r="M61" s="106"/>
      <c r="N61" s="106"/>
    </row>
    <row r="62" spans="2:14" x14ac:dyDescent="0.3">
      <c r="B62" s="106"/>
      <c r="C62" s="106"/>
      <c r="D62" s="106"/>
      <c r="G62" s="106"/>
      <c r="I62" s="106"/>
      <c r="J62" s="106"/>
      <c r="K62" s="106"/>
      <c r="L62" s="106"/>
      <c r="M62" s="106"/>
      <c r="N62" s="106"/>
    </row>
    <row r="63" spans="2:14" x14ac:dyDescent="0.3">
      <c r="B63" s="106"/>
      <c r="C63" s="106"/>
      <c r="D63" s="106"/>
      <c r="G63" s="106"/>
      <c r="I63" s="106"/>
      <c r="J63" s="106"/>
      <c r="K63" s="106"/>
      <c r="L63" s="106"/>
      <c r="M63" s="106"/>
      <c r="N63" s="106"/>
    </row>
    <row r="64" spans="2:14" x14ac:dyDescent="0.3">
      <c r="B64" s="106"/>
      <c r="C64" s="106"/>
      <c r="D64" s="106"/>
      <c r="G64" s="106"/>
      <c r="I64" s="106"/>
      <c r="J64" s="106"/>
      <c r="K64" s="106"/>
      <c r="L64" s="106"/>
      <c r="M64" s="106"/>
      <c r="N64" s="106"/>
    </row>
    <row r="65" spans="2:14" x14ac:dyDescent="0.3">
      <c r="B65" s="106"/>
      <c r="C65" s="106"/>
      <c r="D65" s="106"/>
      <c r="G65" s="106"/>
      <c r="I65" s="106"/>
      <c r="J65" s="106"/>
      <c r="K65" s="106"/>
      <c r="L65" s="106"/>
      <c r="M65" s="106"/>
      <c r="N65" s="106"/>
    </row>
    <row r="66" spans="2:14" x14ac:dyDescent="0.3">
      <c r="B66" s="106"/>
      <c r="C66" s="106"/>
      <c r="D66" s="106"/>
      <c r="G66" s="106"/>
      <c r="I66" s="106"/>
      <c r="J66" s="106"/>
      <c r="K66" s="106"/>
      <c r="L66" s="106"/>
      <c r="M66" s="106"/>
      <c r="N66" s="106"/>
    </row>
    <row r="67" spans="2:14" x14ac:dyDescent="0.3">
      <c r="B67" s="106"/>
      <c r="C67" s="106"/>
      <c r="D67" s="106"/>
      <c r="G67" s="106"/>
      <c r="I67" s="106"/>
      <c r="J67" s="106"/>
      <c r="K67" s="106"/>
      <c r="L67" s="106"/>
      <c r="M67" s="106"/>
      <c r="N67" s="106"/>
    </row>
    <row r="68" spans="2:14" x14ac:dyDescent="0.3">
      <c r="B68" s="106"/>
      <c r="C68" s="106"/>
      <c r="D68" s="106"/>
      <c r="G68" s="106"/>
      <c r="I68" s="106"/>
      <c r="J68" s="106"/>
      <c r="K68" s="106"/>
      <c r="L68" s="106"/>
      <c r="M68" s="106"/>
      <c r="N68" s="106"/>
    </row>
    <row r="69" spans="2:14" x14ac:dyDescent="0.3">
      <c r="B69" s="106"/>
      <c r="C69" s="106"/>
      <c r="D69" s="106"/>
      <c r="G69" s="106"/>
      <c r="I69" s="106"/>
      <c r="J69" s="106"/>
      <c r="K69" s="106"/>
      <c r="L69" s="106"/>
      <c r="M69" s="106"/>
      <c r="N69" s="106"/>
    </row>
    <row r="70" spans="2:14" x14ac:dyDescent="0.3">
      <c r="B70" s="106"/>
      <c r="C70" s="106"/>
      <c r="D70" s="106"/>
      <c r="G70" s="106"/>
      <c r="I70" s="106"/>
      <c r="J70" s="106"/>
      <c r="K70" s="106"/>
      <c r="L70" s="106"/>
      <c r="M70" s="106"/>
      <c r="N70" s="106"/>
    </row>
    <row r="71" spans="2:14" x14ac:dyDescent="0.3">
      <c r="B71" s="106"/>
      <c r="C71" s="106"/>
      <c r="D71" s="106"/>
      <c r="G71" s="106"/>
      <c r="I71" s="106"/>
      <c r="J71" s="106"/>
      <c r="K71" s="106"/>
      <c r="L71" s="106"/>
      <c r="M71" s="106"/>
      <c r="N71" s="106"/>
    </row>
    <row r="72" spans="2:14" x14ac:dyDescent="0.3">
      <c r="B72" s="106"/>
      <c r="C72" s="106"/>
      <c r="D72" s="106"/>
      <c r="G72" s="106"/>
      <c r="I72" s="106"/>
      <c r="J72" s="106"/>
      <c r="K72" s="106"/>
      <c r="L72" s="106"/>
      <c r="M72" s="106"/>
      <c r="N72" s="106"/>
    </row>
    <row r="73" spans="2:14" x14ac:dyDescent="0.3">
      <c r="B73" s="106"/>
      <c r="C73" s="106"/>
      <c r="D73" s="106"/>
      <c r="G73" s="106"/>
      <c r="I73" s="106"/>
      <c r="J73" s="106"/>
      <c r="K73" s="106"/>
      <c r="L73" s="106"/>
      <c r="M73" s="106"/>
      <c r="N73" s="106"/>
    </row>
    <row r="74" spans="2:14" x14ac:dyDescent="0.3">
      <c r="B74" s="106"/>
      <c r="C74" s="106"/>
      <c r="D74" s="106"/>
      <c r="G74" s="106"/>
      <c r="I74" s="106"/>
      <c r="J74" s="106"/>
      <c r="K74" s="106"/>
      <c r="L74" s="106"/>
      <c r="M74" s="106"/>
      <c r="N74" s="106"/>
    </row>
    <row r="75" spans="2:14" x14ac:dyDescent="0.3">
      <c r="B75" s="106"/>
      <c r="C75" s="106"/>
      <c r="D75" s="106"/>
      <c r="G75" s="106"/>
      <c r="I75" s="106"/>
      <c r="J75" s="106"/>
      <c r="K75" s="106"/>
      <c r="L75" s="106"/>
      <c r="M75" s="106"/>
      <c r="N75" s="106"/>
    </row>
    <row r="76" spans="2:14" x14ac:dyDescent="0.3">
      <c r="B76" s="106"/>
      <c r="C76" s="106"/>
      <c r="D76" s="106"/>
      <c r="G76" s="106"/>
      <c r="I76" s="106"/>
      <c r="J76" s="106"/>
      <c r="K76" s="106"/>
      <c r="L76" s="106"/>
      <c r="M76" s="106"/>
      <c r="N76" s="106"/>
    </row>
    <row r="77" spans="2:14" x14ac:dyDescent="0.3">
      <c r="B77" s="106"/>
      <c r="C77" s="106"/>
      <c r="D77" s="106"/>
      <c r="G77" s="106"/>
      <c r="I77" s="106"/>
      <c r="J77" s="106"/>
      <c r="K77" s="106"/>
      <c r="L77" s="106"/>
      <c r="M77" s="106"/>
      <c r="N77" s="106"/>
    </row>
    <row r="78" spans="2:14" x14ac:dyDescent="0.3">
      <c r="B78" s="106"/>
      <c r="C78" s="106"/>
      <c r="D78" s="106"/>
      <c r="G78" s="106"/>
      <c r="I78" s="106"/>
      <c r="J78" s="106"/>
      <c r="K78" s="106"/>
      <c r="L78" s="106"/>
      <c r="M78" s="106"/>
      <c r="N78" s="106"/>
    </row>
    <row r="79" spans="2:14" x14ac:dyDescent="0.3">
      <c r="B79" s="106"/>
      <c r="C79" s="106"/>
      <c r="D79" s="106"/>
      <c r="G79" s="106"/>
      <c r="I79" s="106"/>
      <c r="J79" s="106"/>
      <c r="K79" s="106"/>
      <c r="L79" s="106"/>
      <c r="M79" s="106"/>
      <c r="N79" s="106"/>
    </row>
    <row r="80" spans="2:14" x14ac:dyDescent="0.3">
      <c r="B80" s="106"/>
      <c r="C80" s="106"/>
      <c r="D80" s="106"/>
      <c r="G80" s="106"/>
      <c r="I80" s="106"/>
      <c r="J80" s="106"/>
      <c r="K80" s="106"/>
      <c r="L80" s="106"/>
      <c r="M80" s="106"/>
      <c r="N80" s="106"/>
    </row>
    <row r="81" spans="2:14" x14ac:dyDescent="0.3">
      <c r="B81" s="106"/>
      <c r="C81" s="106"/>
      <c r="D81" s="106"/>
      <c r="G81" s="106"/>
      <c r="I81" s="106"/>
      <c r="J81" s="106"/>
      <c r="K81" s="106"/>
      <c r="L81" s="106"/>
      <c r="M81" s="106"/>
      <c r="N81" s="106"/>
    </row>
    <row r="82" spans="2:14" x14ac:dyDescent="0.3">
      <c r="B82" s="106"/>
      <c r="C82" s="106"/>
      <c r="D82" s="106"/>
      <c r="G82" s="106"/>
      <c r="I82" s="106"/>
      <c r="J82" s="106"/>
      <c r="K82" s="106"/>
      <c r="L82" s="106"/>
      <c r="M82" s="106"/>
      <c r="N82" s="106"/>
    </row>
    <row r="83" spans="2:14" x14ac:dyDescent="0.3">
      <c r="B83" s="106"/>
      <c r="C83" s="106"/>
      <c r="D83" s="106"/>
      <c r="G83" s="106"/>
      <c r="I83" s="106"/>
      <c r="J83" s="106"/>
      <c r="K83" s="106"/>
      <c r="L83" s="106"/>
      <c r="M83" s="106"/>
      <c r="N83" s="106"/>
    </row>
    <row r="84" spans="2:14" x14ac:dyDescent="0.3">
      <c r="B84" s="106"/>
      <c r="C84" s="106"/>
      <c r="D84" s="106"/>
      <c r="G84" s="106"/>
      <c r="I84" s="106"/>
      <c r="J84" s="106"/>
      <c r="K84" s="106"/>
      <c r="L84" s="106"/>
      <c r="M84" s="106"/>
      <c r="N84" s="106"/>
    </row>
    <row r="85" spans="2:14" x14ac:dyDescent="0.3">
      <c r="B85" s="106"/>
      <c r="C85" s="106"/>
      <c r="D85" s="106"/>
      <c r="G85" s="106"/>
      <c r="I85" s="106"/>
      <c r="J85" s="106"/>
      <c r="K85" s="106"/>
      <c r="L85" s="106"/>
      <c r="M85" s="106"/>
      <c r="N85" s="106"/>
    </row>
    <row r="86" spans="2:14" x14ac:dyDescent="0.3">
      <c r="B86" s="106"/>
      <c r="C86" s="106"/>
      <c r="D86" s="106"/>
      <c r="G86" s="106"/>
      <c r="I86" s="106"/>
      <c r="J86" s="106"/>
      <c r="K86" s="106"/>
      <c r="L86" s="106"/>
      <c r="M86" s="106"/>
      <c r="N86" s="106"/>
    </row>
    <row r="87" spans="2:14" x14ac:dyDescent="0.3">
      <c r="B87" s="106"/>
      <c r="C87" s="106"/>
      <c r="D87" s="106"/>
      <c r="G87" s="106"/>
      <c r="I87" s="106"/>
      <c r="J87" s="106"/>
      <c r="K87" s="106"/>
      <c r="L87" s="106"/>
      <c r="M87" s="106"/>
      <c r="N87" s="106"/>
    </row>
    <row r="88" spans="2:14" x14ac:dyDescent="0.3">
      <c r="B88" s="106"/>
      <c r="C88" s="106"/>
      <c r="D88" s="106"/>
      <c r="G88" s="106"/>
      <c r="I88" s="106"/>
      <c r="J88" s="106"/>
      <c r="K88" s="106"/>
      <c r="L88" s="106"/>
      <c r="M88" s="106"/>
      <c r="N88" s="106"/>
    </row>
    <row r="89" spans="2:14" x14ac:dyDescent="0.3">
      <c r="B89" s="106"/>
      <c r="C89" s="106"/>
      <c r="D89" s="106"/>
      <c r="G89" s="106"/>
      <c r="I89" s="106"/>
      <c r="J89" s="106"/>
      <c r="K89" s="106"/>
      <c r="L89" s="106"/>
      <c r="M89" s="106"/>
      <c r="N89" s="106"/>
    </row>
    <row r="90" spans="2:14" x14ac:dyDescent="0.3">
      <c r="B90" s="106"/>
      <c r="C90" s="106"/>
      <c r="D90" s="106"/>
      <c r="G90" s="106"/>
      <c r="I90" s="106"/>
      <c r="J90" s="106"/>
      <c r="K90" s="106"/>
      <c r="L90" s="106"/>
      <c r="M90" s="106"/>
      <c r="N90" s="106"/>
    </row>
    <row r="91" spans="2:14" x14ac:dyDescent="0.3">
      <c r="B91" s="106"/>
      <c r="C91" s="106"/>
      <c r="D91" s="106"/>
      <c r="G91" s="106"/>
      <c r="I91" s="106"/>
      <c r="J91" s="106"/>
      <c r="K91" s="106"/>
      <c r="L91" s="106"/>
      <c r="M91" s="106"/>
      <c r="N91" s="106"/>
    </row>
    <row r="92" spans="2:14" x14ac:dyDescent="0.3">
      <c r="B92" s="106"/>
      <c r="C92" s="106"/>
      <c r="D92" s="106"/>
      <c r="G92" s="106"/>
      <c r="I92" s="106"/>
      <c r="J92" s="106"/>
      <c r="K92" s="106"/>
      <c r="L92" s="106"/>
      <c r="M92" s="106"/>
      <c r="N92" s="106"/>
    </row>
    <row r="93" spans="2:14" x14ac:dyDescent="0.3">
      <c r="B93" s="106"/>
      <c r="C93" s="106"/>
      <c r="D93" s="106"/>
      <c r="G93" s="106"/>
      <c r="I93" s="106"/>
      <c r="J93" s="106"/>
      <c r="K93" s="106"/>
      <c r="L93" s="106"/>
      <c r="M93" s="106"/>
      <c r="N93" s="106"/>
    </row>
    <row r="94" spans="2:14" x14ac:dyDescent="0.3">
      <c r="B94" s="106"/>
      <c r="C94" s="106"/>
      <c r="D94" s="106"/>
      <c r="G94" s="106"/>
      <c r="I94" s="106"/>
      <c r="J94" s="106"/>
      <c r="K94" s="106"/>
      <c r="L94" s="106"/>
      <c r="M94" s="106"/>
      <c r="N94" s="106"/>
    </row>
    <row r="95" spans="2:14" x14ac:dyDescent="0.3">
      <c r="B95" s="106"/>
      <c r="C95" s="106"/>
      <c r="D95" s="106"/>
      <c r="G95" s="106"/>
      <c r="I95" s="106"/>
      <c r="J95" s="106"/>
      <c r="K95" s="106"/>
      <c r="L95" s="106"/>
      <c r="M95" s="106"/>
      <c r="N95" s="106"/>
    </row>
    <row r="96" spans="2:14" x14ac:dyDescent="0.3">
      <c r="B96" s="106"/>
      <c r="C96" s="106"/>
      <c r="D96" s="106"/>
      <c r="G96" s="106"/>
      <c r="I96" s="106"/>
      <c r="J96" s="106"/>
      <c r="K96" s="106"/>
      <c r="L96" s="106"/>
      <c r="M96" s="106"/>
      <c r="N96" s="106"/>
    </row>
    <row r="97" spans="2:14" x14ac:dyDescent="0.3">
      <c r="B97" s="106"/>
      <c r="C97" s="106"/>
      <c r="D97" s="106"/>
      <c r="G97" s="106"/>
      <c r="I97" s="106"/>
      <c r="J97" s="106"/>
      <c r="K97" s="106"/>
      <c r="L97" s="106"/>
      <c r="M97" s="106"/>
      <c r="N97" s="106"/>
    </row>
    <row r="98" spans="2:14" x14ac:dyDescent="0.3">
      <c r="B98" s="106"/>
      <c r="C98" s="106"/>
      <c r="D98" s="106"/>
      <c r="G98" s="106"/>
      <c r="I98" s="106"/>
      <c r="J98" s="106"/>
      <c r="K98" s="106"/>
      <c r="L98" s="106"/>
      <c r="M98" s="106"/>
      <c r="N98" s="106"/>
    </row>
    <row r="99" spans="2:14" x14ac:dyDescent="0.3">
      <c r="B99" s="106"/>
      <c r="C99" s="106"/>
      <c r="D99" s="106"/>
      <c r="G99" s="106"/>
      <c r="I99" s="106"/>
      <c r="J99" s="106"/>
      <c r="K99" s="106"/>
      <c r="L99" s="106"/>
      <c r="M99" s="106"/>
      <c r="N99" s="106"/>
    </row>
    <row r="100" spans="2:14" x14ac:dyDescent="0.3">
      <c r="B100" s="106"/>
      <c r="C100" s="106"/>
      <c r="D100" s="106"/>
      <c r="G100" s="106"/>
      <c r="I100" s="106"/>
      <c r="J100" s="106"/>
      <c r="K100" s="106"/>
      <c r="L100" s="106"/>
      <c r="M100" s="106"/>
      <c r="N100" s="106"/>
    </row>
    <row r="101" spans="2:14" x14ac:dyDescent="0.3">
      <c r="B101" s="106"/>
      <c r="C101" s="106"/>
      <c r="D101" s="106"/>
      <c r="G101" s="106"/>
      <c r="I101" s="106"/>
      <c r="J101" s="106"/>
      <c r="K101" s="106"/>
      <c r="L101" s="106"/>
      <c r="M101" s="106"/>
      <c r="N101" s="106"/>
    </row>
    <row r="102" spans="2:14" x14ac:dyDescent="0.3">
      <c r="B102" s="106"/>
      <c r="C102" s="106"/>
      <c r="D102" s="106"/>
      <c r="G102" s="106"/>
      <c r="I102" s="106"/>
      <c r="J102" s="106"/>
      <c r="K102" s="106"/>
      <c r="L102" s="106"/>
      <c r="M102" s="106"/>
      <c r="N102" s="106"/>
    </row>
    <row r="103" spans="2:14" x14ac:dyDescent="0.3">
      <c r="B103" s="106"/>
      <c r="C103" s="106"/>
      <c r="D103" s="106"/>
      <c r="G103" s="106"/>
      <c r="I103" s="106"/>
      <c r="J103" s="106"/>
      <c r="K103" s="106"/>
      <c r="L103" s="106"/>
      <c r="M103" s="106"/>
      <c r="N103" s="106"/>
    </row>
    <row r="104" spans="2:14" x14ac:dyDescent="0.3">
      <c r="B104" s="106"/>
      <c r="C104" s="106"/>
      <c r="D104" s="106"/>
      <c r="G104" s="106"/>
      <c r="I104" s="106"/>
      <c r="J104" s="106"/>
      <c r="K104" s="106"/>
      <c r="L104" s="106"/>
      <c r="M104" s="106"/>
      <c r="N104" s="106"/>
    </row>
    <row r="105" spans="2:14" x14ac:dyDescent="0.3">
      <c r="B105" s="106"/>
      <c r="C105" s="106"/>
      <c r="D105" s="106"/>
      <c r="G105" s="106"/>
      <c r="I105" s="106"/>
      <c r="J105" s="106"/>
      <c r="K105" s="106"/>
      <c r="L105" s="106"/>
      <c r="M105" s="106"/>
      <c r="N105" s="106"/>
    </row>
    <row r="106" spans="2:14" x14ac:dyDescent="0.3">
      <c r="B106" s="106"/>
      <c r="C106" s="106"/>
      <c r="D106" s="106"/>
      <c r="G106" s="106"/>
      <c r="I106" s="106"/>
      <c r="J106" s="106"/>
      <c r="K106" s="106"/>
      <c r="L106" s="106"/>
      <c r="M106" s="106"/>
      <c r="N106" s="106"/>
    </row>
    <row r="107" spans="2:14" x14ac:dyDescent="0.3">
      <c r="B107" s="106"/>
      <c r="C107" s="106"/>
      <c r="D107" s="106"/>
      <c r="G107" s="106"/>
      <c r="I107" s="106"/>
      <c r="J107" s="106"/>
      <c r="K107" s="106"/>
      <c r="L107" s="106"/>
      <c r="M107" s="106"/>
      <c r="N107" s="106"/>
    </row>
    <row r="108" spans="2:14" x14ac:dyDescent="0.3">
      <c r="B108" s="106"/>
      <c r="C108" s="106"/>
      <c r="D108" s="106"/>
      <c r="G108" s="106"/>
      <c r="I108" s="106"/>
      <c r="J108" s="106"/>
      <c r="K108" s="106"/>
      <c r="L108" s="106"/>
      <c r="M108" s="106"/>
      <c r="N108" s="106"/>
    </row>
    <row r="109" spans="2:14" x14ac:dyDescent="0.3">
      <c r="B109" s="106"/>
      <c r="C109" s="106"/>
      <c r="D109" s="106"/>
      <c r="G109" s="106"/>
      <c r="I109" s="106"/>
      <c r="J109" s="106"/>
      <c r="K109" s="106"/>
      <c r="L109" s="106"/>
      <c r="M109" s="106"/>
      <c r="N109" s="106"/>
    </row>
    <row r="110" spans="2:14" x14ac:dyDescent="0.3">
      <c r="B110" s="106"/>
      <c r="C110" s="106"/>
      <c r="D110" s="106"/>
      <c r="G110" s="106"/>
      <c r="I110" s="106"/>
      <c r="J110" s="106"/>
      <c r="K110" s="106"/>
      <c r="L110" s="106"/>
      <c r="M110" s="106"/>
      <c r="N110" s="106"/>
    </row>
    <row r="111" spans="2:14" x14ac:dyDescent="0.3">
      <c r="B111" s="106"/>
      <c r="C111" s="106"/>
      <c r="D111" s="106"/>
      <c r="G111" s="106"/>
      <c r="I111" s="106"/>
      <c r="J111" s="106"/>
      <c r="K111" s="106"/>
      <c r="L111" s="106"/>
      <c r="M111" s="106"/>
      <c r="N111" s="106"/>
    </row>
    <row r="112" spans="2:14" x14ac:dyDescent="0.3">
      <c r="B112" s="106"/>
      <c r="C112" s="106"/>
      <c r="D112" s="106"/>
      <c r="G112" s="106"/>
      <c r="I112" s="106"/>
      <c r="J112" s="106"/>
      <c r="K112" s="106"/>
      <c r="L112" s="106"/>
      <c r="M112" s="106"/>
      <c r="N112" s="106"/>
    </row>
    <row r="113" spans="2:14" x14ac:dyDescent="0.3">
      <c r="B113" s="106"/>
      <c r="C113" s="106"/>
      <c r="D113" s="106"/>
      <c r="G113" s="106"/>
      <c r="I113" s="106"/>
      <c r="J113" s="106"/>
      <c r="K113" s="106"/>
      <c r="L113" s="106"/>
      <c r="M113" s="106"/>
      <c r="N113" s="106"/>
    </row>
    <row r="114" spans="2:14" x14ac:dyDescent="0.3">
      <c r="B114" s="106"/>
      <c r="C114" s="106"/>
      <c r="D114" s="106"/>
      <c r="G114" s="106"/>
      <c r="I114" s="106"/>
      <c r="J114" s="106"/>
      <c r="K114" s="106"/>
      <c r="L114" s="106"/>
      <c r="M114" s="106"/>
      <c r="N114" s="106"/>
    </row>
    <row r="115" spans="2:14" x14ac:dyDescent="0.3">
      <c r="B115" s="106"/>
      <c r="C115" s="106"/>
      <c r="D115" s="106"/>
      <c r="G115" s="106"/>
      <c r="I115" s="106"/>
      <c r="J115" s="106"/>
      <c r="K115" s="106"/>
      <c r="L115" s="106"/>
      <c r="M115" s="106"/>
      <c r="N115" s="106"/>
    </row>
    <row r="116" spans="2:14" x14ac:dyDescent="0.3">
      <c r="B116" s="106"/>
      <c r="C116" s="106"/>
      <c r="D116" s="106"/>
      <c r="G116" s="106"/>
      <c r="I116" s="106"/>
      <c r="J116" s="106"/>
      <c r="K116" s="106"/>
      <c r="L116" s="106"/>
      <c r="M116" s="106"/>
      <c r="N116" s="106"/>
    </row>
    <row r="117" spans="2:14" x14ac:dyDescent="0.3">
      <c r="B117" s="106"/>
      <c r="C117" s="106"/>
      <c r="D117" s="106"/>
      <c r="G117" s="106"/>
      <c r="I117" s="106"/>
      <c r="J117" s="106"/>
      <c r="K117" s="106"/>
      <c r="L117" s="106"/>
      <c r="M117" s="106"/>
      <c r="N117" s="106"/>
    </row>
    <row r="118" spans="2:14" x14ac:dyDescent="0.3">
      <c r="B118" s="106"/>
      <c r="C118" s="106"/>
      <c r="D118" s="106"/>
      <c r="G118" s="106"/>
      <c r="I118" s="106"/>
      <c r="J118" s="106"/>
      <c r="K118" s="106"/>
      <c r="L118" s="106"/>
      <c r="M118" s="106"/>
      <c r="N118" s="106"/>
    </row>
    <row r="119" spans="2:14" x14ac:dyDescent="0.3">
      <c r="B119" s="106"/>
      <c r="C119" s="106"/>
      <c r="D119" s="106"/>
      <c r="G119" s="106"/>
      <c r="I119" s="106"/>
      <c r="J119" s="106"/>
      <c r="K119" s="106"/>
      <c r="L119" s="106"/>
      <c r="M119" s="106"/>
      <c r="N119" s="106"/>
    </row>
    <row r="120" spans="2:14" x14ac:dyDescent="0.3">
      <c r="B120" s="106"/>
      <c r="C120" s="106"/>
      <c r="D120" s="106"/>
      <c r="G120" s="106"/>
      <c r="I120" s="106"/>
      <c r="J120" s="106"/>
      <c r="K120" s="106"/>
      <c r="L120" s="106"/>
      <c r="M120" s="106"/>
      <c r="N120" s="106"/>
    </row>
    <row r="121" spans="2:14" x14ac:dyDescent="0.3">
      <c r="B121" s="106"/>
      <c r="C121" s="106"/>
      <c r="D121" s="106"/>
      <c r="G121" s="106"/>
      <c r="I121" s="106"/>
      <c r="J121" s="106"/>
      <c r="K121" s="106"/>
      <c r="L121" s="106"/>
      <c r="M121" s="106"/>
      <c r="N121" s="106"/>
    </row>
    <row r="122" spans="2:14" x14ac:dyDescent="0.3">
      <c r="B122" s="106"/>
      <c r="C122" s="106"/>
      <c r="D122" s="106"/>
      <c r="G122" s="106"/>
      <c r="I122" s="106"/>
      <c r="J122" s="106"/>
      <c r="K122" s="106"/>
      <c r="L122" s="106"/>
      <c r="M122" s="106"/>
      <c r="N122" s="106"/>
    </row>
    <row r="123" spans="2:14" x14ac:dyDescent="0.3">
      <c r="B123" s="106"/>
      <c r="C123" s="106"/>
      <c r="D123" s="106"/>
      <c r="G123" s="106"/>
      <c r="I123" s="106"/>
      <c r="J123" s="106"/>
      <c r="K123" s="106"/>
      <c r="L123" s="106"/>
      <c r="M123" s="106"/>
      <c r="N123" s="106"/>
    </row>
    <row r="124" spans="2:14" x14ac:dyDescent="0.3">
      <c r="B124" s="106"/>
      <c r="C124" s="106"/>
      <c r="D124" s="106"/>
      <c r="G124" s="106"/>
      <c r="I124" s="106"/>
      <c r="J124" s="106"/>
      <c r="K124" s="106"/>
      <c r="L124" s="106"/>
      <c r="M124" s="106"/>
      <c r="N124" s="106"/>
    </row>
    <row r="125" spans="2:14" x14ac:dyDescent="0.3">
      <c r="B125" s="106"/>
      <c r="C125" s="106"/>
      <c r="D125" s="106"/>
      <c r="G125" s="106"/>
      <c r="I125" s="106"/>
      <c r="J125" s="106"/>
      <c r="K125" s="106"/>
      <c r="L125" s="106"/>
      <c r="M125" s="106"/>
      <c r="N125" s="106"/>
    </row>
    <row r="126" spans="2:14" x14ac:dyDescent="0.3">
      <c r="B126" s="106"/>
      <c r="C126" s="106"/>
      <c r="D126" s="106"/>
      <c r="G126" s="106"/>
      <c r="I126" s="106"/>
      <c r="J126" s="106"/>
      <c r="K126" s="106"/>
      <c r="L126" s="106"/>
      <c r="M126" s="106"/>
      <c r="N126" s="106"/>
    </row>
    <row r="127" spans="2:14" x14ac:dyDescent="0.3">
      <c r="B127" s="106"/>
      <c r="C127" s="106"/>
      <c r="D127" s="106"/>
      <c r="G127" s="106"/>
      <c r="I127" s="106"/>
      <c r="J127" s="106"/>
      <c r="K127" s="106"/>
      <c r="L127" s="106"/>
      <c r="M127" s="106"/>
      <c r="N127" s="106"/>
    </row>
    <row r="128" spans="2:14" x14ac:dyDescent="0.3">
      <c r="B128" s="106"/>
      <c r="C128" s="106"/>
      <c r="D128" s="106"/>
      <c r="G128" s="106"/>
      <c r="I128" s="106"/>
      <c r="J128" s="106"/>
      <c r="K128" s="106"/>
      <c r="L128" s="106"/>
      <c r="M128" s="106"/>
      <c r="N128" s="106"/>
    </row>
    <row r="129" spans="2:14" x14ac:dyDescent="0.3">
      <c r="B129" s="106"/>
      <c r="C129" s="106"/>
      <c r="D129" s="106"/>
      <c r="G129" s="106"/>
      <c r="I129" s="106"/>
      <c r="J129" s="106"/>
      <c r="K129" s="106"/>
      <c r="L129" s="106"/>
      <c r="M129" s="106"/>
      <c r="N129" s="106"/>
    </row>
    <row r="130" spans="2:14" x14ac:dyDescent="0.3">
      <c r="B130" s="106"/>
      <c r="C130" s="106"/>
      <c r="D130" s="106"/>
      <c r="G130" s="106"/>
      <c r="I130" s="106"/>
      <c r="J130" s="106"/>
      <c r="K130" s="106"/>
      <c r="L130" s="106"/>
      <c r="M130" s="106"/>
      <c r="N130" s="106"/>
    </row>
    <row r="131" spans="2:14" x14ac:dyDescent="0.3">
      <c r="B131" s="106"/>
      <c r="C131" s="106"/>
      <c r="D131" s="106"/>
      <c r="G131" s="106"/>
      <c r="I131" s="106"/>
      <c r="J131" s="106"/>
      <c r="K131" s="106"/>
      <c r="L131" s="106"/>
      <c r="M131" s="106"/>
      <c r="N131" s="106"/>
    </row>
    <row r="132" spans="2:14" x14ac:dyDescent="0.3">
      <c r="B132" s="106"/>
      <c r="C132" s="106"/>
      <c r="D132" s="106"/>
      <c r="G132" s="106"/>
      <c r="I132" s="106"/>
      <c r="J132" s="106"/>
      <c r="K132" s="106"/>
      <c r="L132" s="106"/>
      <c r="M132" s="106"/>
      <c r="N132" s="106"/>
    </row>
    <row r="133" spans="2:14" x14ac:dyDescent="0.3">
      <c r="B133" s="106"/>
      <c r="C133" s="106"/>
      <c r="D133" s="106"/>
      <c r="G133" s="106"/>
      <c r="I133" s="106"/>
      <c r="J133" s="106"/>
      <c r="K133" s="106"/>
      <c r="L133" s="106"/>
      <c r="M133" s="106"/>
      <c r="N133" s="106"/>
    </row>
    <row r="134" spans="2:14" x14ac:dyDescent="0.3">
      <c r="B134" s="106"/>
      <c r="C134" s="106"/>
      <c r="D134" s="106"/>
      <c r="G134" s="106"/>
      <c r="I134" s="106"/>
      <c r="J134" s="106"/>
      <c r="K134" s="106"/>
      <c r="L134" s="106"/>
      <c r="M134" s="106"/>
      <c r="N134" s="106"/>
    </row>
    <row r="135" spans="2:14" x14ac:dyDescent="0.3">
      <c r="B135" s="106"/>
      <c r="C135" s="106"/>
      <c r="D135" s="106"/>
      <c r="G135" s="106"/>
      <c r="I135" s="106"/>
      <c r="J135" s="106"/>
      <c r="K135" s="106"/>
      <c r="L135" s="106"/>
      <c r="M135" s="106"/>
      <c r="N135" s="106"/>
    </row>
    <row r="136" spans="2:14" x14ac:dyDescent="0.3">
      <c r="B136" s="106"/>
      <c r="C136" s="106"/>
      <c r="D136" s="106"/>
      <c r="G136" s="106"/>
      <c r="I136" s="106"/>
      <c r="J136" s="106"/>
      <c r="K136" s="106"/>
      <c r="L136" s="106"/>
      <c r="M136" s="106"/>
      <c r="N136" s="106"/>
    </row>
    <row r="137" spans="2:14" x14ac:dyDescent="0.3">
      <c r="B137" s="106"/>
      <c r="C137" s="106"/>
      <c r="D137" s="106"/>
      <c r="G137" s="106"/>
      <c r="I137" s="106"/>
      <c r="J137" s="106"/>
      <c r="K137" s="106"/>
      <c r="L137" s="106"/>
      <c r="M137" s="106"/>
      <c r="N137" s="106"/>
    </row>
    <row r="138" spans="2:14" x14ac:dyDescent="0.3">
      <c r="B138" s="106"/>
      <c r="C138" s="106"/>
      <c r="D138" s="106"/>
      <c r="G138" s="106"/>
      <c r="I138" s="106"/>
      <c r="J138" s="106"/>
      <c r="K138" s="106"/>
      <c r="L138" s="106"/>
      <c r="M138" s="106"/>
      <c r="N138" s="106"/>
    </row>
    <row r="139" spans="2:14" x14ac:dyDescent="0.3">
      <c r="B139" s="106"/>
      <c r="C139" s="106"/>
      <c r="D139" s="106"/>
      <c r="G139" s="106"/>
      <c r="I139" s="106"/>
      <c r="J139" s="106"/>
      <c r="K139" s="106"/>
      <c r="L139" s="106"/>
      <c r="M139" s="106"/>
      <c r="N139" s="106"/>
    </row>
    <row r="140" spans="2:14" x14ac:dyDescent="0.3">
      <c r="B140" s="106"/>
      <c r="C140" s="106"/>
      <c r="D140" s="106"/>
      <c r="G140" s="106"/>
      <c r="I140" s="106"/>
      <c r="J140" s="106"/>
      <c r="K140" s="106"/>
      <c r="L140" s="106"/>
      <c r="M140" s="106"/>
      <c r="N140" s="106"/>
    </row>
    <row r="141" spans="2:14" x14ac:dyDescent="0.3">
      <c r="B141" s="106"/>
      <c r="C141" s="106"/>
      <c r="D141" s="106"/>
      <c r="G141" s="106"/>
      <c r="I141" s="106"/>
      <c r="J141" s="106"/>
      <c r="K141" s="106"/>
      <c r="L141" s="106"/>
      <c r="M141" s="106"/>
      <c r="N141" s="106"/>
    </row>
    <row r="142" spans="2:14" x14ac:dyDescent="0.3">
      <c r="B142" s="106"/>
      <c r="C142" s="106"/>
      <c r="D142" s="106"/>
      <c r="G142" s="106"/>
      <c r="I142" s="106"/>
      <c r="J142" s="106"/>
      <c r="K142" s="106"/>
      <c r="L142" s="106"/>
      <c r="M142" s="106"/>
      <c r="N142" s="106"/>
    </row>
    <row r="143" spans="2:14" x14ac:dyDescent="0.3">
      <c r="B143" s="106"/>
      <c r="C143" s="106"/>
      <c r="D143" s="106"/>
      <c r="G143" s="106"/>
      <c r="I143" s="106"/>
      <c r="J143" s="106"/>
      <c r="K143" s="106"/>
      <c r="L143" s="106"/>
      <c r="M143" s="106"/>
      <c r="N143" s="106"/>
    </row>
    <row r="144" spans="2:14" x14ac:dyDescent="0.3">
      <c r="B144" s="106"/>
      <c r="C144" s="106"/>
      <c r="D144" s="106"/>
      <c r="G144" s="106"/>
      <c r="I144" s="106"/>
      <c r="J144" s="106"/>
      <c r="K144" s="106"/>
      <c r="L144" s="106"/>
      <c r="M144" s="106"/>
      <c r="N144" s="106"/>
    </row>
    <row r="145" spans="2:14" x14ac:dyDescent="0.3">
      <c r="B145" s="106"/>
      <c r="C145" s="106"/>
      <c r="D145" s="106"/>
      <c r="G145" s="106"/>
      <c r="I145" s="106"/>
      <c r="J145" s="106"/>
      <c r="K145" s="106"/>
      <c r="L145" s="106"/>
      <c r="M145" s="106"/>
      <c r="N145" s="106"/>
    </row>
    <row r="146" spans="2:14" x14ac:dyDescent="0.3">
      <c r="B146" s="106"/>
      <c r="C146" s="106"/>
      <c r="D146" s="106"/>
      <c r="G146" s="106"/>
      <c r="I146" s="106"/>
      <c r="J146" s="106"/>
      <c r="K146" s="106"/>
      <c r="L146" s="106"/>
      <c r="M146" s="106"/>
      <c r="N146" s="106"/>
    </row>
    <row r="147" spans="2:14" x14ac:dyDescent="0.3">
      <c r="B147" s="106"/>
      <c r="C147" s="106"/>
      <c r="D147" s="106"/>
      <c r="G147" s="106"/>
      <c r="I147" s="106"/>
      <c r="J147" s="106"/>
      <c r="K147" s="106"/>
      <c r="L147" s="106"/>
      <c r="M147" s="106"/>
      <c r="N147" s="106"/>
    </row>
    <row r="148" spans="2:14" x14ac:dyDescent="0.3">
      <c r="B148" s="106"/>
      <c r="C148" s="106"/>
      <c r="D148" s="106"/>
      <c r="G148" s="106"/>
      <c r="I148" s="106"/>
      <c r="J148" s="106"/>
      <c r="K148" s="106"/>
      <c r="L148" s="106"/>
      <c r="M148" s="106"/>
      <c r="N148" s="106"/>
    </row>
    <row r="149" spans="2:14" x14ac:dyDescent="0.3">
      <c r="B149" s="106"/>
      <c r="C149" s="106"/>
      <c r="D149" s="106"/>
      <c r="G149" s="106"/>
      <c r="I149" s="106"/>
      <c r="J149" s="106"/>
      <c r="K149" s="106"/>
      <c r="L149" s="106"/>
      <c r="M149" s="106"/>
      <c r="N149" s="106"/>
    </row>
    <row r="150" spans="2:14" x14ac:dyDescent="0.3">
      <c r="B150" s="106"/>
      <c r="C150" s="106"/>
      <c r="D150" s="106"/>
      <c r="G150" s="106"/>
      <c r="I150" s="106"/>
      <c r="J150" s="106"/>
      <c r="K150" s="106"/>
      <c r="L150" s="106"/>
      <c r="M150" s="106"/>
      <c r="N150" s="106"/>
    </row>
    <row r="151" spans="2:14" x14ac:dyDescent="0.3">
      <c r="B151" s="106"/>
      <c r="C151" s="106"/>
      <c r="D151" s="106"/>
      <c r="G151" s="106"/>
      <c r="I151" s="106"/>
      <c r="J151" s="106"/>
      <c r="K151" s="106"/>
      <c r="L151" s="106"/>
      <c r="M151" s="106"/>
      <c r="N151" s="106"/>
    </row>
    <row r="152" spans="2:14" x14ac:dyDescent="0.3">
      <c r="B152" s="106"/>
      <c r="C152" s="106"/>
      <c r="D152" s="106"/>
      <c r="G152" s="106"/>
      <c r="I152" s="106"/>
      <c r="J152" s="106"/>
      <c r="K152" s="106"/>
      <c r="L152" s="106"/>
      <c r="M152" s="106"/>
      <c r="N152" s="106"/>
    </row>
    <row r="153" spans="2:14" x14ac:dyDescent="0.3">
      <c r="B153" s="106"/>
      <c r="C153" s="106"/>
      <c r="D153" s="106"/>
      <c r="G153" s="106"/>
      <c r="I153" s="106"/>
      <c r="J153" s="106"/>
      <c r="K153" s="106"/>
      <c r="L153" s="106"/>
      <c r="M153" s="106"/>
      <c r="N153" s="106"/>
    </row>
    <row r="154" spans="2:14" x14ac:dyDescent="0.3">
      <c r="B154" s="106"/>
      <c r="C154" s="106"/>
      <c r="D154" s="106"/>
      <c r="G154" s="106"/>
      <c r="I154" s="106"/>
      <c r="J154" s="106"/>
      <c r="K154" s="106"/>
      <c r="L154" s="106"/>
      <c r="M154" s="106"/>
      <c r="N154" s="106"/>
    </row>
    <row r="155" spans="2:14" x14ac:dyDescent="0.3">
      <c r="B155" s="106"/>
      <c r="C155" s="106"/>
      <c r="D155" s="106"/>
      <c r="G155" s="106"/>
      <c r="I155" s="106"/>
      <c r="J155" s="106"/>
      <c r="K155" s="106"/>
      <c r="L155" s="106"/>
      <c r="M155" s="106"/>
      <c r="N155" s="106"/>
    </row>
    <row r="156" spans="2:14" x14ac:dyDescent="0.3">
      <c r="B156" s="106"/>
      <c r="C156" s="106"/>
      <c r="D156" s="106"/>
      <c r="G156" s="106"/>
      <c r="I156" s="106"/>
      <c r="J156" s="106"/>
      <c r="K156" s="106"/>
      <c r="L156" s="106"/>
      <c r="M156" s="106"/>
      <c r="N156" s="106"/>
    </row>
    <row r="157" spans="2:14" x14ac:dyDescent="0.3">
      <c r="B157" s="106"/>
      <c r="C157" s="106"/>
      <c r="D157" s="106"/>
      <c r="G157" s="106"/>
      <c r="I157" s="106"/>
      <c r="J157" s="106"/>
      <c r="K157" s="106"/>
      <c r="L157" s="106"/>
      <c r="M157" s="106"/>
      <c r="N157" s="106"/>
    </row>
    <row r="158" spans="2:14" x14ac:dyDescent="0.3">
      <c r="B158" s="106"/>
      <c r="C158" s="106"/>
      <c r="D158" s="106"/>
      <c r="G158" s="106"/>
      <c r="I158" s="106"/>
      <c r="J158" s="106"/>
      <c r="K158" s="106"/>
      <c r="L158" s="106"/>
      <c r="M158" s="106"/>
      <c r="N158" s="106"/>
    </row>
    <row r="159" spans="2:14" x14ac:dyDescent="0.3">
      <c r="B159" s="106"/>
      <c r="C159" s="106"/>
      <c r="D159" s="106"/>
      <c r="G159" s="106"/>
      <c r="I159" s="106"/>
      <c r="J159" s="106"/>
      <c r="K159" s="106"/>
      <c r="L159" s="106"/>
      <c r="M159" s="106"/>
      <c r="N159" s="106"/>
    </row>
    <row r="160" spans="2:14" x14ac:dyDescent="0.3">
      <c r="B160" s="106"/>
      <c r="C160" s="106"/>
      <c r="D160" s="106"/>
      <c r="G160" s="106"/>
      <c r="I160" s="106"/>
      <c r="J160" s="106"/>
      <c r="K160" s="106"/>
      <c r="L160" s="106"/>
      <c r="M160" s="106"/>
      <c r="N160" s="106"/>
    </row>
    <row r="161" spans="2:14" x14ac:dyDescent="0.3">
      <c r="B161" s="106"/>
      <c r="C161" s="106"/>
      <c r="D161" s="106"/>
      <c r="G161" s="106"/>
      <c r="I161" s="106"/>
      <c r="J161" s="106"/>
      <c r="K161" s="106"/>
      <c r="L161" s="106"/>
      <c r="M161" s="106"/>
      <c r="N161" s="106"/>
    </row>
    <row r="162" spans="2:14" x14ac:dyDescent="0.3">
      <c r="B162" s="106"/>
      <c r="C162" s="106"/>
      <c r="D162" s="106"/>
      <c r="G162" s="106"/>
      <c r="I162" s="106"/>
      <c r="J162" s="106"/>
      <c r="K162" s="106"/>
      <c r="L162" s="106"/>
      <c r="M162" s="106"/>
      <c r="N162" s="106"/>
    </row>
    <row r="163" spans="2:14" x14ac:dyDescent="0.3">
      <c r="B163" s="106"/>
      <c r="C163" s="106"/>
      <c r="D163" s="106"/>
      <c r="G163" s="106"/>
      <c r="I163" s="106"/>
      <c r="J163" s="106"/>
      <c r="K163" s="106"/>
      <c r="L163" s="106"/>
      <c r="M163" s="106"/>
      <c r="N163" s="106"/>
    </row>
    <row r="164" spans="2:14" x14ac:dyDescent="0.3">
      <c r="B164" s="106"/>
      <c r="C164" s="106"/>
      <c r="D164" s="106"/>
      <c r="G164" s="106"/>
      <c r="I164" s="106"/>
      <c r="J164" s="106"/>
      <c r="K164" s="106"/>
      <c r="L164" s="106"/>
      <c r="M164" s="106"/>
      <c r="N164" s="106"/>
    </row>
    <row r="165" spans="2:14" x14ac:dyDescent="0.3">
      <c r="B165" s="106"/>
      <c r="C165" s="106"/>
      <c r="D165" s="106"/>
      <c r="G165" s="106"/>
      <c r="I165" s="106"/>
      <c r="J165" s="106"/>
      <c r="K165" s="106"/>
      <c r="L165" s="106"/>
      <c r="M165" s="106"/>
      <c r="N165" s="106"/>
    </row>
    <row r="166" spans="2:14" x14ac:dyDescent="0.3">
      <c r="B166" s="106"/>
      <c r="C166" s="106"/>
      <c r="D166" s="106"/>
      <c r="G166" s="106"/>
      <c r="I166" s="106"/>
      <c r="J166" s="106"/>
      <c r="K166" s="106"/>
      <c r="L166" s="106"/>
      <c r="M166" s="106"/>
      <c r="N166" s="106"/>
    </row>
    <row r="167" spans="2:14" x14ac:dyDescent="0.3">
      <c r="B167" s="106"/>
      <c r="C167" s="106"/>
      <c r="D167" s="106"/>
      <c r="G167" s="106"/>
      <c r="I167" s="106"/>
      <c r="J167" s="106"/>
      <c r="K167" s="106"/>
      <c r="L167" s="106"/>
      <c r="M167" s="106"/>
      <c r="N167" s="106"/>
    </row>
    <row r="168" spans="2:14" x14ac:dyDescent="0.3">
      <c r="B168" s="106"/>
      <c r="C168" s="106"/>
      <c r="D168" s="106"/>
      <c r="G168" s="106"/>
      <c r="I168" s="106"/>
      <c r="J168" s="106"/>
      <c r="K168" s="106"/>
      <c r="L168" s="106"/>
      <c r="M168" s="106"/>
      <c r="N168" s="106"/>
    </row>
    <row r="169" spans="2:14" x14ac:dyDescent="0.3">
      <c r="B169" s="106"/>
      <c r="C169" s="106"/>
      <c r="D169" s="106"/>
      <c r="G169" s="106"/>
      <c r="I169" s="106"/>
      <c r="J169" s="106"/>
      <c r="K169" s="106"/>
      <c r="L169" s="106"/>
      <c r="M169" s="106"/>
      <c r="N169" s="106"/>
    </row>
    <row r="170" spans="2:14" x14ac:dyDescent="0.3">
      <c r="B170" s="106"/>
      <c r="C170" s="106"/>
      <c r="D170" s="106"/>
      <c r="G170" s="106"/>
      <c r="I170" s="106"/>
      <c r="J170" s="106"/>
      <c r="K170" s="106"/>
      <c r="L170" s="106"/>
      <c r="M170" s="106"/>
      <c r="N170" s="106"/>
    </row>
    <row r="171" spans="2:14" x14ac:dyDescent="0.3">
      <c r="B171" s="106"/>
      <c r="C171" s="106"/>
      <c r="D171" s="106"/>
      <c r="G171" s="106"/>
      <c r="I171" s="106"/>
      <c r="J171" s="106"/>
      <c r="K171" s="106"/>
      <c r="L171" s="106"/>
      <c r="M171" s="106"/>
      <c r="N171" s="106"/>
    </row>
    <row r="172" spans="2:14" x14ac:dyDescent="0.3">
      <c r="B172" s="106"/>
      <c r="C172" s="106"/>
      <c r="D172" s="106"/>
      <c r="G172" s="106"/>
      <c r="I172" s="106"/>
      <c r="J172" s="106"/>
      <c r="K172" s="106"/>
      <c r="L172" s="106"/>
      <c r="M172" s="106"/>
      <c r="N172" s="106"/>
    </row>
    <row r="173" spans="2:14" x14ac:dyDescent="0.3">
      <c r="B173" s="106"/>
      <c r="C173" s="106"/>
      <c r="D173" s="106"/>
      <c r="G173" s="106"/>
      <c r="I173" s="106"/>
      <c r="J173" s="106"/>
      <c r="K173" s="106"/>
      <c r="L173" s="106"/>
      <c r="M173" s="106"/>
      <c r="N173" s="106"/>
    </row>
    <row r="174" spans="2:14" x14ac:dyDescent="0.3">
      <c r="B174" s="106"/>
      <c r="C174" s="106"/>
      <c r="D174" s="106"/>
      <c r="G174" s="106"/>
      <c r="I174" s="106"/>
      <c r="J174" s="106"/>
      <c r="K174" s="106"/>
      <c r="L174" s="106"/>
      <c r="M174" s="106"/>
      <c r="N174" s="106"/>
    </row>
    <row r="175" spans="2:14" x14ac:dyDescent="0.3">
      <c r="B175" s="106"/>
      <c r="C175" s="106"/>
      <c r="D175" s="106"/>
      <c r="G175" s="106"/>
      <c r="I175" s="106"/>
      <c r="J175" s="106"/>
      <c r="K175" s="106"/>
      <c r="L175" s="106"/>
      <c r="M175" s="106"/>
      <c r="N175" s="106"/>
    </row>
    <row r="176" spans="2:14" x14ac:dyDescent="0.3">
      <c r="B176" s="106"/>
      <c r="C176" s="106"/>
      <c r="D176" s="106"/>
      <c r="G176" s="106"/>
      <c r="I176" s="106"/>
      <c r="J176" s="106"/>
      <c r="K176" s="106"/>
      <c r="L176" s="106"/>
      <c r="M176" s="106"/>
      <c r="N176" s="106"/>
    </row>
    <row r="177" spans="2:14" x14ac:dyDescent="0.3">
      <c r="B177" s="106"/>
      <c r="C177" s="106"/>
      <c r="D177" s="106"/>
      <c r="G177" s="106"/>
      <c r="I177" s="106"/>
      <c r="J177" s="106"/>
      <c r="K177" s="106"/>
      <c r="L177" s="106"/>
      <c r="M177" s="106"/>
      <c r="N177" s="106"/>
    </row>
    <row r="178" spans="2:14" x14ac:dyDescent="0.3">
      <c r="B178" s="106"/>
      <c r="C178" s="106"/>
      <c r="D178" s="106"/>
      <c r="G178" s="106"/>
      <c r="I178" s="106"/>
      <c r="J178" s="106"/>
      <c r="K178" s="106"/>
      <c r="L178" s="106"/>
      <c r="M178" s="106"/>
      <c r="N178" s="106"/>
    </row>
    <row r="179" spans="2:14" x14ac:dyDescent="0.3">
      <c r="B179" s="106"/>
      <c r="C179" s="106"/>
      <c r="D179" s="106"/>
      <c r="G179" s="106"/>
      <c r="I179" s="106"/>
      <c r="J179" s="106"/>
      <c r="K179" s="106"/>
      <c r="L179" s="106"/>
      <c r="M179" s="106"/>
      <c r="N179" s="106"/>
    </row>
    <row r="180" spans="2:14" x14ac:dyDescent="0.3">
      <c r="B180" s="106"/>
      <c r="C180" s="106"/>
      <c r="D180" s="106"/>
      <c r="G180" s="106"/>
      <c r="I180" s="106"/>
      <c r="J180" s="106"/>
      <c r="K180" s="106"/>
      <c r="L180" s="106"/>
      <c r="M180" s="106"/>
      <c r="N180" s="106"/>
    </row>
    <row r="181" spans="2:14" x14ac:dyDescent="0.3">
      <c r="B181" s="106"/>
      <c r="C181" s="106"/>
      <c r="D181" s="106"/>
      <c r="G181" s="106"/>
      <c r="I181" s="106"/>
      <c r="J181" s="106"/>
      <c r="K181" s="106"/>
      <c r="L181" s="106"/>
      <c r="M181" s="106"/>
      <c r="N181" s="106"/>
    </row>
    <row r="182" spans="2:14" x14ac:dyDescent="0.3">
      <c r="B182" s="106"/>
      <c r="C182" s="106"/>
      <c r="D182" s="106"/>
      <c r="G182" s="106"/>
      <c r="I182" s="106"/>
      <c r="J182" s="106"/>
      <c r="K182" s="106"/>
      <c r="L182" s="106"/>
      <c r="M182" s="106"/>
      <c r="N182" s="106"/>
    </row>
    <row r="183" spans="2:14" x14ac:dyDescent="0.3">
      <c r="B183" s="106"/>
      <c r="C183" s="106"/>
      <c r="D183" s="106"/>
      <c r="G183" s="106"/>
      <c r="I183" s="106"/>
      <c r="J183" s="106"/>
      <c r="K183" s="106"/>
      <c r="L183" s="106"/>
      <c r="M183" s="106"/>
      <c r="N183" s="106"/>
    </row>
    <row r="184" spans="2:14" x14ac:dyDescent="0.3">
      <c r="B184" s="106"/>
      <c r="C184" s="106"/>
      <c r="D184" s="106"/>
      <c r="G184" s="106"/>
      <c r="I184" s="106"/>
      <c r="J184" s="106"/>
      <c r="K184" s="106"/>
      <c r="L184" s="106"/>
      <c r="M184" s="106"/>
      <c r="N184" s="106"/>
    </row>
    <row r="185" spans="2:14" x14ac:dyDescent="0.3">
      <c r="B185" s="106"/>
      <c r="C185" s="106"/>
      <c r="D185" s="106"/>
      <c r="G185" s="106"/>
      <c r="I185" s="106"/>
      <c r="J185" s="106"/>
      <c r="K185" s="106"/>
      <c r="L185" s="106"/>
      <c r="M185" s="106"/>
      <c r="N185" s="106"/>
    </row>
    <row r="186" spans="2:14" x14ac:dyDescent="0.3">
      <c r="B186" s="106"/>
      <c r="C186" s="106"/>
      <c r="D186" s="106"/>
      <c r="G186" s="106"/>
      <c r="I186" s="106"/>
      <c r="J186" s="106"/>
      <c r="K186" s="106"/>
      <c r="L186" s="106"/>
      <c r="M186" s="106"/>
      <c r="N186" s="106"/>
    </row>
    <row r="187" spans="2:14" x14ac:dyDescent="0.3">
      <c r="B187" s="106"/>
      <c r="C187" s="106"/>
      <c r="D187" s="106"/>
      <c r="G187" s="106"/>
      <c r="I187" s="106"/>
      <c r="J187" s="106"/>
      <c r="K187" s="106"/>
      <c r="L187" s="106"/>
      <c r="M187" s="106"/>
      <c r="N187" s="106"/>
    </row>
    <row r="188" spans="2:14" x14ac:dyDescent="0.3">
      <c r="B188" s="106"/>
      <c r="C188" s="106"/>
      <c r="D188" s="106"/>
      <c r="G188" s="106"/>
      <c r="I188" s="106"/>
      <c r="J188" s="106"/>
      <c r="K188" s="106"/>
      <c r="L188" s="106"/>
      <c r="M188" s="106"/>
      <c r="N188" s="106"/>
    </row>
    <row r="189" spans="2:14" x14ac:dyDescent="0.3">
      <c r="B189" s="106"/>
      <c r="C189" s="106"/>
      <c r="D189" s="106"/>
      <c r="G189" s="106"/>
      <c r="I189" s="106"/>
      <c r="J189" s="106"/>
      <c r="K189" s="106"/>
      <c r="L189" s="106"/>
      <c r="M189" s="106"/>
      <c r="N189" s="106"/>
    </row>
    <row r="190" spans="2:14" x14ac:dyDescent="0.3">
      <c r="B190" s="106"/>
      <c r="C190" s="106"/>
      <c r="D190" s="106"/>
      <c r="G190" s="106"/>
      <c r="I190" s="106"/>
      <c r="J190" s="106"/>
      <c r="K190" s="106"/>
      <c r="L190" s="106"/>
      <c r="M190" s="106"/>
      <c r="N190" s="106"/>
    </row>
    <row r="191" spans="2:14" x14ac:dyDescent="0.3">
      <c r="B191" s="106"/>
      <c r="C191" s="106"/>
      <c r="D191" s="106"/>
      <c r="G191" s="106"/>
      <c r="I191" s="106"/>
      <c r="J191" s="106"/>
      <c r="K191" s="106"/>
      <c r="L191" s="106"/>
      <c r="M191" s="106"/>
      <c r="N191" s="106"/>
    </row>
    <row r="192" spans="2:14" x14ac:dyDescent="0.3">
      <c r="B192" s="106"/>
      <c r="C192" s="106"/>
      <c r="D192" s="106"/>
      <c r="G192" s="106"/>
      <c r="I192" s="106"/>
      <c r="J192" s="106"/>
      <c r="K192" s="106"/>
      <c r="L192" s="106"/>
      <c r="M192" s="106"/>
      <c r="N192" s="106"/>
    </row>
    <row r="193" spans="2:14" x14ac:dyDescent="0.3">
      <c r="B193" s="106"/>
      <c r="C193" s="106"/>
      <c r="D193" s="106"/>
      <c r="G193" s="106"/>
      <c r="I193" s="106"/>
      <c r="J193" s="106"/>
      <c r="K193" s="106"/>
      <c r="L193" s="106"/>
      <c r="M193" s="106"/>
      <c r="N193" s="106"/>
    </row>
    <row r="194" spans="2:14" x14ac:dyDescent="0.3">
      <c r="B194" s="106"/>
      <c r="C194" s="106"/>
      <c r="D194" s="106"/>
      <c r="G194" s="106"/>
      <c r="I194" s="106"/>
      <c r="J194" s="106"/>
      <c r="K194" s="106"/>
      <c r="L194" s="106"/>
      <c r="M194" s="106"/>
      <c r="N194" s="106"/>
    </row>
    <row r="195" spans="2:14" x14ac:dyDescent="0.3">
      <c r="B195" s="106"/>
      <c r="C195" s="106"/>
      <c r="D195" s="106"/>
      <c r="G195" s="106"/>
      <c r="I195" s="106"/>
      <c r="J195" s="106"/>
      <c r="K195" s="106"/>
      <c r="L195" s="106"/>
      <c r="M195" s="106"/>
      <c r="N195" s="106"/>
    </row>
    <row r="196" spans="2:14" x14ac:dyDescent="0.3">
      <c r="B196" s="106"/>
      <c r="C196" s="106"/>
      <c r="D196" s="106"/>
      <c r="G196" s="106"/>
      <c r="I196" s="106"/>
      <c r="J196" s="106"/>
      <c r="K196" s="106"/>
      <c r="L196" s="106"/>
      <c r="M196" s="106"/>
      <c r="N196" s="106"/>
    </row>
    <row r="197" spans="2:14" x14ac:dyDescent="0.3">
      <c r="B197" s="106"/>
      <c r="C197" s="106"/>
      <c r="D197" s="106"/>
      <c r="G197" s="106"/>
      <c r="I197" s="106"/>
      <c r="J197" s="106"/>
      <c r="K197" s="106"/>
      <c r="L197" s="106"/>
      <c r="M197" s="106"/>
      <c r="N197" s="106"/>
    </row>
    <row r="198" spans="2:14" x14ac:dyDescent="0.3">
      <c r="B198" s="106"/>
      <c r="C198" s="106"/>
      <c r="D198" s="106"/>
      <c r="G198" s="106"/>
      <c r="I198" s="106"/>
      <c r="J198" s="106"/>
      <c r="K198" s="106"/>
      <c r="L198" s="106"/>
      <c r="M198" s="106"/>
      <c r="N198" s="106"/>
    </row>
    <row r="199" spans="2:14" x14ac:dyDescent="0.3">
      <c r="B199" s="106"/>
      <c r="C199" s="106"/>
      <c r="D199" s="106"/>
      <c r="G199" s="106"/>
      <c r="I199" s="106"/>
      <c r="J199" s="106"/>
      <c r="K199" s="106"/>
      <c r="L199" s="106"/>
      <c r="M199" s="106"/>
      <c r="N199" s="106"/>
    </row>
    <row r="200" spans="2:14" x14ac:dyDescent="0.3">
      <c r="B200" s="106"/>
      <c r="C200" s="106"/>
      <c r="D200" s="106"/>
      <c r="G200" s="106"/>
      <c r="I200" s="106"/>
      <c r="J200" s="106"/>
      <c r="K200" s="106"/>
      <c r="L200" s="106"/>
      <c r="M200" s="106"/>
      <c r="N200" s="106"/>
    </row>
  </sheetData>
  <mergeCells count="11">
    <mergeCell ref="Y5:AC5"/>
    <mergeCell ref="A2:AC2"/>
    <mergeCell ref="E6:I6"/>
    <mergeCell ref="J6:N6"/>
    <mergeCell ref="O6:S6"/>
    <mergeCell ref="T6:X6"/>
    <mergeCell ref="Y6:AC6"/>
    <mergeCell ref="E5:I5"/>
    <mergeCell ref="J5:N5"/>
    <mergeCell ref="O5:S5"/>
    <mergeCell ref="T5:X5"/>
  </mergeCells>
  <printOptions gridLines="1"/>
  <pageMargins left="0.05" right="0.05" top="0.05" bottom="0.05" header="0.3" footer="0.3"/>
  <pageSetup scale="84"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CB627-A88B-4A63-8AFD-96A3713F9BFA}">
  <dimension ref="B1:BG203"/>
  <sheetViews>
    <sheetView tabSelected="1" topLeftCell="A23" workbookViewId="0">
      <pane xSplit="5" topLeftCell="F1" activePane="topRight" state="frozen"/>
      <selection pane="topRight" activeCell="F10" sqref="F10:G10"/>
    </sheetView>
  </sheetViews>
  <sheetFormatPr defaultColWidth="9.1796875" defaultRowHeight="14" x14ac:dyDescent="0.3"/>
  <cols>
    <col min="1" max="1" width="9.1796875" style="52"/>
    <col min="2" max="2" width="32.1796875" style="1" customWidth="1"/>
    <col min="3" max="3" width="13" style="107" customWidth="1"/>
    <col min="4" max="4" width="13.26953125" style="107" customWidth="1"/>
    <col min="5" max="10" width="10.54296875" style="107" customWidth="1"/>
    <col min="11" max="12" width="10.54296875" style="4" customWidth="1"/>
    <col min="13" max="13" width="10.54296875" style="107" customWidth="1"/>
    <col min="14" max="14" width="10.54296875" style="4" customWidth="1"/>
    <col min="15" max="20" width="10.54296875" style="107" customWidth="1"/>
    <col min="21" max="21" width="9.1796875" style="4" customWidth="1"/>
    <col min="22" max="22" width="9.81640625" style="4" customWidth="1"/>
    <col min="23" max="23" width="9.81640625" style="106" customWidth="1"/>
    <col min="24" max="24" width="10.54296875" style="4" customWidth="1"/>
    <col min="25" max="25" width="9.81640625" style="106" customWidth="1"/>
    <col min="26" max="26" width="9.1796875" style="4" customWidth="1"/>
    <col min="27" max="27" width="9.81640625" style="4" customWidth="1"/>
    <col min="28" max="28" width="9.81640625" style="106" customWidth="1"/>
    <col min="29" max="29" width="10.54296875" style="4" customWidth="1"/>
    <col min="30" max="30" width="9.81640625" style="106" customWidth="1"/>
    <col min="31" max="32" width="9.81640625" style="4" customWidth="1"/>
    <col min="33" max="33" width="9.81640625" style="106" customWidth="1"/>
    <col min="34" max="34" width="9.81640625" style="4" customWidth="1"/>
    <col min="35" max="35" width="9.81640625" style="106" customWidth="1"/>
    <col min="36" max="16384" width="9.1796875" style="52"/>
  </cols>
  <sheetData>
    <row r="1" spans="2:59" x14ac:dyDescent="0.3">
      <c r="B1" s="65" t="s">
        <v>61</v>
      </c>
      <c r="C1" s="80"/>
      <c r="D1" s="81"/>
      <c r="E1" s="81"/>
      <c r="F1" s="81"/>
      <c r="G1" s="81"/>
      <c r="H1" s="81"/>
      <c r="I1" s="81"/>
      <c r="J1" s="81"/>
      <c r="K1" s="74"/>
      <c r="L1" s="74"/>
      <c r="M1" s="81"/>
      <c r="N1" s="74"/>
      <c r="O1" s="81"/>
      <c r="P1" s="81"/>
      <c r="Q1" s="81"/>
      <c r="R1" s="81"/>
      <c r="S1" s="81"/>
      <c r="T1" s="81"/>
      <c r="U1" s="75"/>
      <c r="V1" s="75"/>
      <c r="W1" s="113"/>
      <c r="X1" s="75"/>
      <c r="Y1" s="113"/>
      <c r="Z1" s="75"/>
      <c r="AA1" s="75"/>
      <c r="AB1" s="113"/>
      <c r="AC1" s="75"/>
      <c r="AD1" s="113"/>
      <c r="AE1" s="75"/>
      <c r="AF1" s="75"/>
      <c r="AG1" s="113"/>
      <c r="AH1" s="75"/>
      <c r="AI1" s="113"/>
    </row>
    <row r="2" spans="2:59" x14ac:dyDescent="0.3">
      <c r="B2" s="337" t="s">
        <v>62</v>
      </c>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row>
    <row r="3" spans="2:59" s="79" customFormat="1" ht="23.25" customHeight="1" x14ac:dyDescent="0.35">
      <c r="B3" s="77" t="s">
        <v>63</v>
      </c>
      <c r="C3" s="82"/>
      <c r="D3" s="82"/>
      <c r="E3" s="82"/>
      <c r="F3" s="82"/>
      <c r="G3" s="82"/>
      <c r="H3" s="82"/>
      <c r="I3" s="82"/>
      <c r="J3" s="82"/>
      <c r="K3" s="77"/>
      <c r="L3" s="77"/>
      <c r="M3" s="82"/>
      <c r="N3" s="77"/>
      <c r="O3" s="82"/>
      <c r="P3" s="82"/>
      <c r="Q3" s="82"/>
      <c r="R3" s="82"/>
      <c r="S3" s="82"/>
      <c r="T3" s="82"/>
      <c r="U3" s="78"/>
      <c r="V3" s="78"/>
      <c r="W3" s="114"/>
      <c r="X3" s="78"/>
      <c r="Y3" s="114"/>
      <c r="Z3" s="78"/>
      <c r="AA3" s="78"/>
      <c r="AB3" s="114"/>
      <c r="AC3" s="78"/>
      <c r="AD3" s="114"/>
      <c r="AE3" s="78"/>
      <c r="AF3" s="78"/>
      <c r="AG3" s="114"/>
      <c r="AH3" s="78"/>
      <c r="AI3" s="114"/>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row>
    <row r="4" spans="2:59" s="123" customFormat="1" ht="23.25" customHeight="1" x14ac:dyDescent="0.35">
      <c r="B4" s="274"/>
      <c r="C4" s="275"/>
      <c r="D4" s="275"/>
      <c r="E4" s="275"/>
      <c r="F4" s="275"/>
      <c r="G4" s="275"/>
      <c r="H4" s="275"/>
      <c r="I4" s="275"/>
      <c r="J4" s="275"/>
      <c r="K4" s="274"/>
      <c r="L4" s="274"/>
      <c r="M4" s="275"/>
      <c r="N4" s="274"/>
      <c r="O4" s="275"/>
      <c r="P4" s="275"/>
      <c r="Q4" s="275"/>
      <c r="R4" s="275"/>
      <c r="S4" s="275"/>
      <c r="T4" s="275"/>
      <c r="U4" s="276"/>
      <c r="V4" s="276"/>
      <c r="W4" s="277"/>
      <c r="X4" s="276"/>
      <c r="Y4" s="277"/>
      <c r="Z4" s="276"/>
      <c r="AA4" s="276"/>
      <c r="AB4" s="277"/>
      <c r="AC4" s="276"/>
      <c r="AD4" s="277"/>
      <c r="AE4" s="276"/>
      <c r="AF4" s="276"/>
      <c r="AG4" s="277"/>
      <c r="AH4" s="276"/>
      <c r="AI4" s="277"/>
    </row>
    <row r="5" spans="2:59" s="123" customFormat="1" ht="23.25" customHeight="1" x14ac:dyDescent="0.25">
      <c r="B5" s="310"/>
      <c r="C5" s="311"/>
      <c r="D5" s="341" t="s">
        <v>3</v>
      </c>
      <c r="E5" s="342"/>
      <c r="F5" s="346">
        <v>2021</v>
      </c>
      <c r="G5" s="346"/>
      <c r="H5" s="346"/>
      <c r="I5" s="346"/>
      <c r="J5" s="346"/>
      <c r="K5" s="345">
        <v>2020</v>
      </c>
      <c r="L5" s="346"/>
      <c r="M5" s="346"/>
      <c r="N5" s="346"/>
      <c r="O5" s="346"/>
      <c r="P5" s="346">
        <v>2019</v>
      </c>
      <c r="Q5" s="346"/>
      <c r="R5" s="346"/>
      <c r="S5" s="346"/>
      <c r="T5" s="346"/>
      <c r="U5" s="346">
        <v>2018</v>
      </c>
      <c r="V5" s="346"/>
      <c r="W5" s="346"/>
      <c r="X5" s="346"/>
      <c r="Y5" s="346"/>
      <c r="Z5" s="346">
        <v>2017</v>
      </c>
      <c r="AA5" s="346"/>
      <c r="AB5" s="346"/>
      <c r="AC5" s="346"/>
      <c r="AD5" s="346"/>
      <c r="AE5" s="346">
        <v>2016</v>
      </c>
      <c r="AF5" s="346"/>
      <c r="AG5" s="346"/>
      <c r="AH5" s="346"/>
      <c r="AI5" s="347"/>
    </row>
    <row r="6" spans="2:59" s="123" customFormat="1" ht="23.25" customHeight="1" x14ac:dyDescent="0.25">
      <c r="B6" s="312"/>
      <c r="C6" s="313"/>
      <c r="D6" s="343" t="s">
        <v>4</v>
      </c>
      <c r="E6" s="344"/>
      <c r="F6" s="349" t="s">
        <v>112</v>
      </c>
      <c r="G6" s="349"/>
      <c r="H6" s="349"/>
      <c r="I6" s="349"/>
      <c r="J6" s="349"/>
      <c r="K6" s="348" t="s">
        <v>5</v>
      </c>
      <c r="L6" s="349"/>
      <c r="M6" s="349"/>
      <c r="N6" s="349"/>
      <c r="O6" s="350"/>
      <c r="P6" s="351" t="s">
        <v>64</v>
      </c>
      <c r="Q6" s="349"/>
      <c r="R6" s="349"/>
      <c r="S6" s="349"/>
      <c r="T6" s="350"/>
      <c r="U6" s="351" t="s">
        <v>65</v>
      </c>
      <c r="V6" s="349"/>
      <c r="W6" s="349"/>
      <c r="X6" s="349"/>
      <c r="Y6" s="350"/>
      <c r="Z6" s="351" t="s">
        <v>66</v>
      </c>
      <c r="AA6" s="349"/>
      <c r="AB6" s="349"/>
      <c r="AC6" s="349"/>
      <c r="AD6" s="350"/>
      <c r="AE6" s="351" t="s">
        <v>67</v>
      </c>
      <c r="AF6" s="349"/>
      <c r="AG6" s="349"/>
      <c r="AH6" s="349"/>
      <c r="AI6" s="352"/>
    </row>
    <row r="7" spans="2:59" s="3" customFormat="1" ht="13" x14ac:dyDescent="0.3">
      <c r="B7" s="278"/>
      <c r="C7" s="85"/>
      <c r="D7" s="85" t="s">
        <v>113</v>
      </c>
      <c r="E7" s="86"/>
      <c r="F7" s="66" t="s">
        <v>112</v>
      </c>
      <c r="G7" s="67" t="s">
        <v>112</v>
      </c>
      <c r="H7" s="67" t="s">
        <v>112</v>
      </c>
      <c r="I7" s="67" t="s">
        <v>112</v>
      </c>
      <c r="J7" s="67" t="s">
        <v>114</v>
      </c>
      <c r="K7" s="66" t="s">
        <v>5</v>
      </c>
      <c r="L7" s="67" t="s">
        <v>5</v>
      </c>
      <c r="M7" s="67" t="s">
        <v>5</v>
      </c>
      <c r="N7" s="67" t="s">
        <v>5</v>
      </c>
      <c r="O7" s="67" t="s">
        <v>5</v>
      </c>
      <c r="P7" s="66" t="s">
        <v>64</v>
      </c>
      <c r="Q7" s="67" t="s">
        <v>64</v>
      </c>
      <c r="R7" s="137" t="s">
        <v>64</v>
      </c>
      <c r="S7" s="67" t="s">
        <v>64</v>
      </c>
      <c r="T7" s="137" t="s">
        <v>64</v>
      </c>
      <c r="U7" s="66" t="s">
        <v>65</v>
      </c>
      <c r="V7" s="68" t="s">
        <v>65</v>
      </c>
      <c r="W7" s="87" t="s">
        <v>65</v>
      </c>
      <c r="X7" s="68" t="s">
        <v>65</v>
      </c>
      <c r="Y7" s="87" t="s">
        <v>65</v>
      </c>
      <c r="Z7" s="66" t="s">
        <v>66</v>
      </c>
      <c r="AA7" s="68" t="s">
        <v>66</v>
      </c>
      <c r="AB7" s="87" t="s">
        <v>66</v>
      </c>
      <c r="AC7" s="68" t="s">
        <v>66</v>
      </c>
      <c r="AD7" s="87" t="s">
        <v>66</v>
      </c>
      <c r="AE7" s="66" t="s">
        <v>67</v>
      </c>
      <c r="AF7" s="68" t="s">
        <v>67</v>
      </c>
      <c r="AG7" s="87" t="s">
        <v>67</v>
      </c>
      <c r="AH7" s="68" t="s">
        <v>67</v>
      </c>
      <c r="AI7" s="309" t="s">
        <v>67</v>
      </c>
    </row>
    <row r="8" spans="2:59" s="3" customFormat="1" ht="13" x14ac:dyDescent="0.3">
      <c r="B8" s="278"/>
      <c r="C8" s="85" t="s">
        <v>113</v>
      </c>
      <c r="D8" s="85" t="s">
        <v>115</v>
      </c>
      <c r="E8" s="86"/>
      <c r="F8" s="252"/>
      <c r="G8" s="254"/>
      <c r="H8" s="254"/>
      <c r="I8" s="254"/>
      <c r="J8" s="254"/>
      <c r="K8" s="47"/>
      <c r="L8" s="42"/>
      <c r="M8" s="84"/>
      <c r="N8" s="23"/>
      <c r="O8" s="110"/>
      <c r="P8" s="47"/>
      <c r="Q8" s="42"/>
      <c r="R8" s="84"/>
      <c r="S8" s="23"/>
      <c r="T8" s="110"/>
      <c r="U8" s="47"/>
      <c r="V8" s="7"/>
      <c r="W8" s="84"/>
      <c r="X8" s="23"/>
      <c r="Y8" s="110"/>
      <c r="Z8" s="47"/>
      <c r="AA8" s="7"/>
      <c r="AB8" s="84"/>
      <c r="AC8" s="23"/>
      <c r="AD8" s="110"/>
      <c r="AE8" s="47"/>
      <c r="AF8" s="7"/>
      <c r="AG8" s="84"/>
      <c r="AH8" s="23"/>
      <c r="AI8" s="279"/>
    </row>
    <row r="9" spans="2:59" s="3" customFormat="1" ht="13" x14ac:dyDescent="0.3">
      <c r="B9" s="278"/>
      <c r="C9" s="85" t="s">
        <v>74</v>
      </c>
      <c r="D9" s="85" t="s">
        <v>116</v>
      </c>
      <c r="E9" s="86" t="s">
        <v>9</v>
      </c>
      <c r="F9" s="252" t="s">
        <v>117</v>
      </c>
      <c r="G9" s="254" t="s">
        <v>117</v>
      </c>
      <c r="H9" s="254" t="s">
        <v>118</v>
      </c>
      <c r="I9" s="254" t="s">
        <v>117</v>
      </c>
      <c r="J9" s="254" t="s">
        <v>118</v>
      </c>
      <c r="K9" s="48" t="s">
        <v>117</v>
      </c>
      <c r="L9" s="43" t="s">
        <v>117</v>
      </c>
      <c r="M9" s="86" t="s">
        <v>118</v>
      </c>
      <c r="N9" s="25" t="s">
        <v>117</v>
      </c>
      <c r="O9" s="111" t="s">
        <v>118</v>
      </c>
      <c r="P9" s="48" t="s">
        <v>117</v>
      </c>
      <c r="Q9" s="43" t="s">
        <v>117</v>
      </c>
      <c r="R9" s="86" t="s">
        <v>118</v>
      </c>
      <c r="S9" s="25" t="s">
        <v>117</v>
      </c>
      <c r="T9" s="111" t="s">
        <v>118</v>
      </c>
      <c r="U9" s="48" t="s">
        <v>117</v>
      </c>
      <c r="V9" s="8" t="s">
        <v>117</v>
      </c>
      <c r="W9" s="86" t="s">
        <v>118</v>
      </c>
      <c r="X9" s="25" t="s">
        <v>117</v>
      </c>
      <c r="Y9" s="111" t="s">
        <v>118</v>
      </c>
      <c r="Z9" s="48" t="s">
        <v>117</v>
      </c>
      <c r="AA9" s="8" t="s">
        <v>117</v>
      </c>
      <c r="AB9" s="86" t="s">
        <v>118</v>
      </c>
      <c r="AC9" s="25" t="s">
        <v>117</v>
      </c>
      <c r="AD9" s="111" t="s">
        <v>118</v>
      </c>
      <c r="AE9" s="48" t="s">
        <v>117</v>
      </c>
      <c r="AF9" s="8" t="s">
        <v>117</v>
      </c>
      <c r="AG9" s="86" t="s">
        <v>118</v>
      </c>
      <c r="AH9" s="25" t="s">
        <v>117</v>
      </c>
      <c r="AI9" s="280" t="s">
        <v>118</v>
      </c>
    </row>
    <row r="10" spans="2:59" s="3" customFormat="1" ht="13" x14ac:dyDescent="0.3">
      <c r="B10" s="281" t="s">
        <v>68</v>
      </c>
      <c r="C10" s="87" t="s">
        <v>119</v>
      </c>
      <c r="D10" s="87" t="s">
        <v>119</v>
      </c>
      <c r="E10" s="87"/>
      <c r="F10" s="326" t="s">
        <v>120</v>
      </c>
      <c r="G10" s="327" t="s">
        <v>121</v>
      </c>
      <c r="H10" s="255" t="s">
        <v>121</v>
      </c>
      <c r="I10" s="255" t="s">
        <v>122</v>
      </c>
      <c r="J10" s="255" t="s">
        <v>122</v>
      </c>
      <c r="K10" s="66" t="s">
        <v>120</v>
      </c>
      <c r="L10" s="67" t="s">
        <v>121</v>
      </c>
      <c r="M10" s="87" t="s">
        <v>121</v>
      </c>
      <c r="N10" s="136" t="s">
        <v>122</v>
      </c>
      <c r="O10" s="137" t="s">
        <v>122</v>
      </c>
      <c r="P10" s="48" t="s">
        <v>120</v>
      </c>
      <c r="Q10" s="43" t="s">
        <v>121</v>
      </c>
      <c r="R10" s="86" t="s">
        <v>121</v>
      </c>
      <c r="S10" s="25" t="s">
        <v>122</v>
      </c>
      <c r="T10" s="111" t="s">
        <v>122</v>
      </c>
      <c r="U10" s="66" t="s">
        <v>120</v>
      </c>
      <c r="V10" s="68" t="s">
        <v>121</v>
      </c>
      <c r="W10" s="87" t="s">
        <v>121</v>
      </c>
      <c r="X10" s="25" t="s">
        <v>122</v>
      </c>
      <c r="Y10" s="111" t="s">
        <v>122</v>
      </c>
      <c r="Z10" s="66" t="s">
        <v>120</v>
      </c>
      <c r="AA10" s="68" t="s">
        <v>121</v>
      </c>
      <c r="AB10" s="87" t="s">
        <v>121</v>
      </c>
      <c r="AC10" s="25" t="s">
        <v>122</v>
      </c>
      <c r="AD10" s="111" t="s">
        <v>122</v>
      </c>
      <c r="AE10" s="66" t="s">
        <v>120</v>
      </c>
      <c r="AF10" s="68" t="s">
        <v>121</v>
      </c>
      <c r="AG10" s="87" t="s">
        <v>121</v>
      </c>
      <c r="AH10" s="25" t="s">
        <v>122</v>
      </c>
      <c r="AI10" s="280" t="s">
        <v>122</v>
      </c>
    </row>
    <row r="11" spans="2:59" x14ac:dyDescent="0.3">
      <c r="B11" s="282" t="s">
        <v>75</v>
      </c>
      <c r="C11" s="88"/>
      <c r="D11" s="89"/>
      <c r="E11" s="89"/>
      <c r="F11" s="99"/>
      <c r="G11" s="99"/>
      <c r="H11" s="99"/>
      <c r="I11" s="99"/>
      <c r="J11" s="99"/>
      <c r="K11" s="56"/>
      <c r="L11" s="57"/>
      <c r="M11" s="99"/>
      <c r="N11" s="57"/>
      <c r="O11" s="100"/>
      <c r="P11" s="70"/>
      <c r="Q11" s="70"/>
      <c r="R11" s="89"/>
      <c r="S11" s="70"/>
      <c r="T11" s="90"/>
      <c r="U11" s="59"/>
      <c r="V11" s="59"/>
      <c r="W11" s="116"/>
      <c r="X11" s="59"/>
      <c r="Y11" s="120"/>
      <c r="Z11" s="58"/>
      <c r="AA11" s="59"/>
      <c r="AB11" s="116"/>
      <c r="AC11" s="59"/>
      <c r="AD11" s="120"/>
      <c r="AE11" s="58"/>
      <c r="AF11" s="59"/>
      <c r="AG11" s="116"/>
      <c r="AH11" s="59"/>
      <c r="AI11" s="283"/>
    </row>
    <row r="12" spans="2:59" s="1" customFormat="1" ht="13" x14ac:dyDescent="0.3">
      <c r="B12" s="284" t="s">
        <v>76</v>
      </c>
      <c r="C12" s="91">
        <f>AVERAGE(M12,R12,W12,AB12,AG12)</f>
        <v>0.22118150814702536</v>
      </c>
      <c r="D12" s="92">
        <f>AVERAGE(O12,T12,Y12,AD12,AI12)</f>
        <v>0.95</v>
      </c>
      <c r="E12" s="92">
        <v>0.75</v>
      </c>
      <c r="F12" s="324">
        <v>28</v>
      </c>
      <c r="G12" s="4">
        <f>8+1</f>
        <v>9</v>
      </c>
      <c r="H12" s="151">
        <f>G12/F12</f>
        <v>0.32142857142857145</v>
      </c>
      <c r="I12" s="4">
        <v>7</v>
      </c>
      <c r="J12" s="92">
        <f>I12/G12</f>
        <v>0.77777777777777779</v>
      </c>
      <c r="K12" s="49">
        <v>29</v>
      </c>
      <c r="L12" s="34">
        <v>6</v>
      </c>
      <c r="M12" s="92">
        <f>SUM(L12/K12)</f>
        <v>0.20689655172413793</v>
      </c>
      <c r="N12" s="34">
        <v>6</v>
      </c>
      <c r="O12" s="93">
        <f>SUM(N12/L12)</f>
        <v>1</v>
      </c>
      <c r="P12" s="2">
        <v>20</v>
      </c>
      <c r="Q12" s="34">
        <v>5</v>
      </c>
      <c r="R12" s="92">
        <f t="shared" ref="R12:R25" si="0">SUM(Q12/P12)</f>
        <v>0.25</v>
      </c>
      <c r="S12" s="34">
        <v>5</v>
      </c>
      <c r="T12" s="93">
        <f>SUM(S12/Q12)</f>
        <v>1</v>
      </c>
      <c r="U12" s="2">
        <v>25</v>
      </c>
      <c r="V12" s="4">
        <v>4</v>
      </c>
      <c r="W12" s="117">
        <f t="shared" ref="W12:W29" si="1">V12/U12</f>
        <v>0.16</v>
      </c>
      <c r="X12" s="4">
        <v>3</v>
      </c>
      <c r="Y12" s="93">
        <f t="shared" ref="Y12:Y23" si="2">X12/V12</f>
        <v>0.75</v>
      </c>
      <c r="Z12" s="49">
        <v>26</v>
      </c>
      <c r="AA12" s="4">
        <f>7+2</f>
        <v>9</v>
      </c>
      <c r="AB12" s="117">
        <f>AA12/Z12</f>
        <v>0.34615384615384615</v>
      </c>
      <c r="AC12" s="4">
        <v>9</v>
      </c>
      <c r="AD12" s="93">
        <f>AC12/AA12</f>
        <v>1</v>
      </c>
      <c r="AE12" s="127">
        <v>35</v>
      </c>
      <c r="AF12" s="34">
        <f>3+2</f>
        <v>5</v>
      </c>
      <c r="AG12" s="92">
        <f t="shared" ref="AG12:AG26" si="3">AF12/AE12</f>
        <v>0.14285714285714285</v>
      </c>
      <c r="AH12" s="34">
        <v>5</v>
      </c>
      <c r="AI12" s="285">
        <f>AH12/AF12</f>
        <v>1</v>
      </c>
    </row>
    <row r="13" spans="2:59" s="1" customFormat="1" ht="13" x14ac:dyDescent="0.3">
      <c r="B13" s="284" t="s">
        <v>77</v>
      </c>
      <c r="C13" s="91">
        <f t="shared" ref="C13:C45" si="4">AVERAGE(M13,R13,W13,AB13,AG13)</f>
        <v>0.13607660455486542</v>
      </c>
      <c r="D13" s="92">
        <f t="shared" ref="D13:D45" si="5">AVERAGE(O13,T13,Y13,AD13,AI13)</f>
        <v>0.6875</v>
      </c>
      <c r="E13" s="92">
        <v>0.75</v>
      </c>
      <c r="F13" s="324">
        <v>19</v>
      </c>
      <c r="G13" s="4">
        <f>3+2</f>
        <v>5</v>
      </c>
      <c r="H13" s="151">
        <f t="shared" ref="H13:H22" si="6">G13/F13</f>
        <v>0.26315789473684209</v>
      </c>
      <c r="I13" s="15">
        <v>5</v>
      </c>
      <c r="J13" s="92">
        <f t="shared" ref="J13:J22" si="7">I13/G13</f>
        <v>1</v>
      </c>
      <c r="K13" s="49">
        <v>21</v>
      </c>
      <c r="L13" s="34">
        <v>3</v>
      </c>
      <c r="M13" s="92">
        <f t="shared" ref="M13:M45" si="8">SUM(L13/K13)</f>
        <v>0.14285714285714285</v>
      </c>
      <c r="N13" s="34">
        <v>3</v>
      </c>
      <c r="O13" s="93">
        <f t="shared" ref="O13:O45" si="9">SUM(N13/L13)</f>
        <v>1</v>
      </c>
      <c r="P13" s="2">
        <v>23</v>
      </c>
      <c r="Q13" s="34">
        <v>1</v>
      </c>
      <c r="R13" s="92">
        <f t="shared" si="0"/>
        <v>4.3478260869565216E-2</v>
      </c>
      <c r="S13" s="34">
        <v>0</v>
      </c>
      <c r="T13" s="93">
        <f>SUM(S13/Q13)</f>
        <v>0</v>
      </c>
      <c r="U13" s="2">
        <v>14</v>
      </c>
      <c r="V13" s="4">
        <v>4</v>
      </c>
      <c r="W13" s="117">
        <f t="shared" si="1"/>
        <v>0.2857142857142857</v>
      </c>
      <c r="X13" s="15">
        <f>1+2</f>
        <v>3</v>
      </c>
      <c r="Y13" s="93">
        <f t="shared" si="2"/>
        <v>0.75</v>
      </c>
      <c r="Z13" s="49">
        <v>24</v>
      </c>
      <c r="AA13" s="4">
        <f>3+2</f>
        <v>5</v>
      </c>
      <c r="AB13" s="117">
        <f>AA13/Z13</f>
        <v>0.20833333333333334</v>
      </c>
      <c r="AC13" s="15">
        <v>5</v>
      </c>
      <c r="AD13" s="93">
        <f>AC13/AA13</f>
        <v>1</v>
      </c>
      <c r="AE13" s="127">
        <v>13</v>
      </c>
      <c r="AF13" s="34">
        <f>0</f>
        <v>0</v>
      </c>
      <c r="AG13" s="92">
        <f t="shared" si="3"/>
        <v>0</v>
      </c>
      <c r="AH13" s="34"/>
      <c r="AI13" s="285"/>
    </row>
    <row r="14" spans="2:59" s="1" customFormat="1" ht="13" x14ac:dyDescent="0.3">
      <c r="B14" s="284" t="s">
        <v>78</v>
      </c>
      <c r="C14" s="91">
        <f t="shared" si="4"/>
        <v>0.21365079365079365</v>
      </c>
      <c r="D14" s="92">
        <f t="shared" si="5"/>
        <v>0.875</v>
      </c>
      <c r="E14" s="92">
        <v>0.75</v>
      </c>
      <c r="F14" s="324">
        <v>11</v>
      </c>
      <c r="G14" s="4">
        <f>2+1</f>
        <v>3</v>
      </c>
      <c r="H14" s="151">
        <f t="shared" si="6"/>
        <v>0.27272727272727271</v>
      </c>
      <c r="I14" s="4">
        <v>3</v>
      </c>
      <c r="J14" s="92">
        <f t="shared" si="7"/>
        <v>1</v>
      </c>
      <c r="K14" s="49">
        <v>9</v>
      </c>
      <c r="L14" s="34">
        <v>0</v>
      </c>
      <c r="M14" s="92">
        <f t="shared" si="8"/>
        <v>0</v>
      </c>
      <c r="N14" s="34"/>
      <c r="O14" s="93"/>
      <c r="P14" s="2">
        <v>18</v>
      </c>
      <c r="Q14" s="34">
        <v>2</v>
      </c>
      <c r="R14" s="92">
        <f t="shared" si="0"/>
        <v>0.1111111111111111</v>
      </c>
      <c r="S14" s="34">
        <v>1</v>
      </c>
      <c r="T14" s="93">
        <f>SUM(S14/Q14)</f>
        <v>0.5</v>
      </c>
      <c r="U14" s="2">
        <v>30</v>
      </c>
      <c r="V14" s="4">
        <v>12</v>
      </c>
      <c r="W14" s="117">
        <f t="shared" si="1"/>
        <v>0.4</v>
      </c>
      <c r="X14" s="4">
        <v>12</v>
      </c>
      <c r="Y14" s="93">
        <f t="shared" si="2"/>
        <v>1</v>
      </c>
      <c r="Z14" s="49">
        <v>14</v>
      </c>
      <c r="AA14" s="4">
        <f>3+2</f>
        <v>5</v>
      </c>
      <c r="AB14" s="117">
        <f>AA14/Z14</f>
        <v>0.35714285714285715</v>
      </c>
      <c r="AC14" s="4">
        <v>5</v>
      </c>
      <c r="AD14" s="93">
        <f>AC14/AA14</f>
        <v>1</v>
      </c>
      <c r="AE14" s="127">
        <v>25</v>
      </c>
      <c r="AF14" s="34">
        <f>4+1</f>
        <v>5</v>
      </c>
      <c r="AG14" s="92">
        <f t="shared" si="3"/>
        <v>0.2</v>
      </c>
      <c r="AH14" s="34">
        <v>5</v>
      </c>
      <c r="AI14" s="285">
        <f>AH14/AF14</f>
        <v>1</v>
      </c>
    </row>
    <row r="15" spans="2:59" s="1" customFormat="1" ht="13" x14ac:dyDescent="0.3">
      <c r="B15" s="284" t="s">
        <v>79</v>
      </c>
      <c r="C15" s="91">
        <f t="shared" si="4"/>
        <v>0.34969696969696973</v>
      </c>
      <c r="D15" s="92">
        <f t="shared" si="5"/>
        <v>1</v>
      </c>
      <c r="E15" s="92">
        <v>0.75</v>
      </c>
      <c r="F15" s="324">
        <v>4</v>
      </c>
      <c r="G15" s="15">
        <v>2</v>
      </c>
      <c r="H15" s="151">
        <f t="shared" si="6"/>
        <v>0.5</v>
      </c>
      <c r="I15" s="4">
        <v>2</v>
      </c>
      <c r="J15" s="92">
        <f t="shared" si="7"/>
        <v>1</v>
      </c>
      <c r="K15" s="49">
        <v>6</v>
      </c>
      <c r="L15" s="34">
        <v>4</v>
      </c>
      <c r="M15" s="92">
        <f t="shared" si="8"/>
        <v>0.66666666666666663</v>
      </c>
      <c r="N15" s="34">
        <v>4</v>
      </c>
      <c r="O15" s="93">
        <f t="shared" si="9"/>
        <v>1</v>
      </c>
      <c r="P15" s="2">
        <v>5</v>
      </c>
      <c r="Q15" s="34">
        <v>1</v>
      </c>
      <c r="R15" s="92">
        <f t="shared" si="0"/>
        <v>0.2</v>
      </c>
      <c r="S15" s="34">
        <v>1</v>
      </c>
      <c r="T15" s="93">
        <f>SUM(S15/Q15)</f>
        <v>1</v>
      </c>
      <c r="U15" s="2">
        <v>4</v>
      </c>
      <c r="V15" s="15">
        <v>2</v>
      </c>
      <c r="W15" s="117">
        <f t="shared" si="1"/>
        <v>0.5</v>
      </c>
      <c r="X15" s="4">
        <v>2</v>
      </c>
      <c r="Y15" s="93">
        <f t="shared" si="2"/>
        <v>1</v>
      </c>
      <c r="Z15" s="49">
        <v>5</v>
      </c>
      <c r="AA15" s="15">
        <f>1</f>
        <v>1</v>
      </c>
      <c r="AB15" s="117">
        <f>AA15/Z15</f>
        <v>0.2</v>
      </c>
      <c r="AC15" s="4">
        <v>1</v>
      </c>
      <c r="AD15" s="93">
        <f>AC15/AA15</f>
        <v>1</v>
      </c>
      <c r="AE15" s="127">
        <v>11</v>
      </c>
      <c r="AF15" s="34">
        <f>1+1</f>
        <v>2</v>
      </c>
      <c r="AG15" s="92">
        <f t="shared" si="3"/>
        <v>0.18181818181818182</v>
      </c>
      <c r="AH15" s="34">
        <v>2</v>
      </c>
      <c r="AI15" s="285">
        <f>AH15/AF15</f>
        <v>1</v>
      </c>
    </row>
    <row r="16" spans="2:59" s="1" customFormat="1" ht="13" x14ac:dyDescent="0.3">
      <c r="B16" s="284" t="s">
        <v>80</v>
      </c>
      <c r="C16" s="91">
        <f t="shared" si="4"/>
        <v>8.2885964912280702E-2</v>
      </c>
      <c r="D16" s="92">
        <f t="shared" si="5"/>
        <v>1</v>
      </c>
      <c r="E16" s="92">
        <v>0.7</v>
      </c>
      <c r="F16" s="324">
        <v>23</v>
      </c>
      <c r="G16" s="4">
        <v>5</v>
      </c>
      <c r="H16" s="151">
        <f t="shared" si="6"/>
        <v>0.21739130434782608</v>
      </c>
      <c r="I16" s="4">
        <v>3</v>
      </c>
      <c r="J16" s="92">
        <f t="shared" si="7"/>
        <v>0.6</v>
      </c>
      <c r="K16" s="49">
        <v>16</v>
      </c>
      <c r="L16" s="34">
        <v>0</v>
      </c>
      <c r="M16" s="92">
        <f t="shared" si="8"/>
        <v>0</v>
      </c>
      <c r="N16" s="34"/>
      <c r="O16" s="93"/>
      <c r="P16" s="2">
        <v>25</v>
      </c>
      <c r="Q16" s="34">
        <v>2</v>
      </c>
      <c r="R16" s="92">
        <f t="shared" si="0"/>
        <v>0.08</v>
      </c>
      <c r="S16" s="34">
        <v>2</v>
      </c>
      <c r="T16" s="93">
        <f>SUM(S16/Q16)</f>
        <v>1</v>
      </c>
      <c r="U16" s="2">
        <v>19</v>
      </c>
      <c r="V16" s="15">
        <v>2</v>
      </c>
      <c r="W16" s="117">
        <f t="shared" si="1"/>
        <v>0.10526315789473684</v>
      </c>
      <c r="X16" s="15">
        <v>2</v>
      </c>
      <c r="Y16" s="93">
        <f t="shared" si="2"/>
        <v>1</v>
      </c>
      <c r="Z16" s="49">
        <v>16</v>
      </c>
      <c r="AA16" s="15">
        <f>1</f>
        <v>1</v>
      </c>
      <c r="AB16" s="117">
        <f>AA16/Z16</f>
        <v>6.25E-2</v>
      </c>
      <c r="AC16" s="15">
        <v>1</v>
      </c>
      <c r="AD16" s="93">
        <f>AC16/AA16</f>
        <v>1</v>
      </c>
      <c r="AE16" s="127">
        <v>12</v>
      </c>
      <c r="AF16" s="34">
        <f>2+0</f>
        <v>2</v>
      </c>
      <c r="AG16" s="92">
        <f t="shared" si="3"/>
        <v>0.16666666666666666</v>
      </c>
      <c r="AH16" s="34">
        <v>2</v>
      </c>
      <c r="AI16" s="285">
        <f>AH16/AF16</f>
        <v>1</v>
      </c>
    </row>
    <row r="17" spans="2:35" s="1" customFormat="1" ht="13" x14ac:dyDescent="0.3">
      <c r="B17" s="284" t="s">
        <v>81</v>
      </c>
      <c r="C17" s="91">
        <f t="shared" si="4"/>
        <v>0.125</v>
      </c>
      <c r="D17" s="92">
        <f t="shared" si="5"/>
        <v>1</v>
      </c>
      <c r="E17" s="92">
        <v>0.75</v>
      </c>
      <c r="F17" s="324">
        <v>1</v>
      </c>
      <c r="G17" s="4">
        <v>0</v>
      </c>
      <c r="H17" s="151">
        <f t="shared" si="6"/>
        <v>0</v>
      </c>
      <c r="I17" s="15"/>
      <c r="J17" s="92"/>
      <c r="K17" s="49">
        <v>3</v>
      </c>
      <c r="L17" s="34">
        <v>0</v>
      </c>
      <c r="M17" s="92">
        <f t="shared" si="8"/>
        <v>0</v>
      </c>
      <c r="N17" s="34"/>
      <c r="O17" s="93"/>
      <c r="P17" s="2">
        <v>2</v>
      </c>
      <c r="Q17" s="34">
        <v>0</v>
      </c>
      <c r="R17" s="92">
        <f t="shared" si="0"/>
        <v>0</v>
      </c>
      <c r="S17" s="34"/>
      <c r="T17" s="93"/>
      <c r="U17" s="2">
        <v>2</v>
      </c>
      <c r="V17" s="4">
        <v>1</v>
      </c>
      <c r="W17" s="117">
        <f t="shared" si="1"/>
        <v>0.5</v>
      </c>
      <c r="X17" s="15">
        <v>1</v>
      </c>
      <c r="Y17" s="93">
        <f t="shared" si="2"/>
        <v>1</v>
      </c>
      <c r="Z17" s="49">
        <v>0</v>
      </c>
      <c r="AA17" s="4"/>
      <c r="AB17" s="117"/>
      <c r="AC17" s="15"/>
      <c r="AD17" s="93"/>
      <c r="AE17" s="127">
        <v>3</v>
      </c>
      <c r="AF17" s="34">
        <v>0</v>
      </c>
      <c r="AG17" s="92">
        <f t="shared" si="3"/>
        <v>0</v>
      </c>
      <c r="AH17" s="34"/>
      <c r="AI17" s="285"/>
    </row>
    <row r="18" spans="2:35" s="1" customFormat="1" ht="13" x14ac:dyDescent="0.3">
      <c r="B18" s="286" t="s">
        <v>82</v>
      </c>
      <c r="C18" s="91">
        <f t="shared" si="4"/>
        <v>0.24217023172905527</v>
      </c>
      <c r="D18" s="92">
        <f t="shared" si="5"/>
        <v>0.8</v>
      </c>
      <c r="E18" s="92">
        <v>0.75</v>
      </c>
      <c r="F18" s="324">
        <v>26</v>
      </c>
      <c r="G18" s="4">
        <v>3</v>
      </c>
      <c r="H18" s="151">
        <f t="shared" si="6"/>
        <v>0.11538461538461539</v>
      </c>
      <c r="I18" s="4">
        <v>2</v>
      </c>
      <c r="J18" s="92">
        <f t="shared" si="7"/>
        <v>0.66666666666666663</v>
      </c>
      <c r="K18" s="49">
        <v>33</v>
      </c>
      <c r="L18" s="34">
        <v>1</v>
      </c>
      <c r="M18" s="92">
        <f t="shared" si="8"/>
        <v>3.0303030303030304E-2</v>
      </c>
      <c r="N18" s="34">
        <v>0</v>
      </c>
      <c r="O18" s="93">
        <f t="shared" si="9"/>
        <v>0</v>
      </c>
      <c r="P18" s="2">
        <v>20</v>
      </c>
      <c r="Q18" s="34">
        <v>2</v>
      </c>
      <c r="R18" s="92">
        <f t="shared" si="0"/>
        <v>0.1</v>
      </c>
      <c r="S18" s="34">
        <v>2</v>
      </c>
      <c r="T18" s="93">
        <f t="shared" ref="T18:T24" si="10">SUM(S18/Q18)</f>
        <v>1</v>
      </c>
      <c r="U18" s="2">
        <v>11</v>
      </c>
      <c r="V18" s="4">
        <v>4</v>
      </c>
      <c r="W18" s="117">
        <f t="shared" si="1"/>
        <v>0.36363636363636365</v>
      </c>
      <c r="X18" s="4">
        <v>4</v>
      </c>
      <c r="Y18" s="93">
        <f t="shared" si="2"/>
        <v>1</v>
      </c>
      <c r="Z18" s="49">
        <v>17</v>
      </c>
      <c r="AA18" s="4">
        <f>9+0</f>
        <v>9</v>
      </c>
      <c r="AB18" s="117">
        <f t="shared" ref="AB18:AB26" si="11">AA18/Z18</f>
        <v>0.52941176470588236</v>
      </c>
      <c r="AC18" s="4">
        <v>9</v>
      </c>
      <c r="AD18" s="93">
        <f>AC18/AA18</f>
        <v>1</v>
      </c>
      <c r="AE18" s="127">
        <v>16</v>
      </c>
      <c r="AF18" s="34">
        <f>3+0</f>
        <v>3</v>
      </c>
      <c r="AG18" s="92">
        <f t="shared" si="3"/>
        <v>0.1875</v>
      </c>
      <c r="AH18" s="34">
        <v>3</v>
      </c>
      <c r="AI18" s="285">
        <f>AH18/AF18</f>
        <v>1</v>
      </c>
    </row>
    <row r="19" spans="2:35" s="1" customFormat="1" ht="13" x14ac:dyDescent="0.3">
      <c r="B19" s="284" t="s">
        <v>83</v>
      </c>
      <c r="C19" s="91">
        <f t="shared" si="4"/>
        <v>0.23575341515844944</v>
      </c>
      <c r="D19" s="92">
        <f t="shared" si="5"/>
        <v>0.82499999999999996</v>
      </c>
      <c r="E19" s="92">
        <v>0.75</v>
      </c>
      <c r="F19" s="324">
        <v>26</v>
      </c>
      <c r="G19" s="4">
        <f>4+2</f>
        <v>6</v>
      </c>
      <c r="H19" s="151">
        <f t="shared" si="6"/>
        <v>0.23076923076923078</v>
      </c>
      <c r="I19" s="4">
        <v>5</v>
      </c>
      <c r="J19" s="92">
        <f t="shared" si="7"/>
        <v>0.83333333333333337</v>
      </c>
      <c r="K19" s="49">
        <v>22</v>
      </c>
      <c r="L19" s="34">
        <v>4</v>
      </c>
      <c r="M19" s="92">
        <f t="shared" si="8"/>
        <v>0.18181818181818182</v>
      </c>
      <c r="N19" s="34">
        <v>2</v>
      </c>
      <c r="O19" s="93">
        <f t="shared" si="9"/>
        <v>0.5</v>
      </c>
      <c r="P19" s="2">
        <v>19</v>
      </c>
      <c r="Q19" s="34">
        <v>2</v>
      </c>
      <c r="R19" s="92">
        <f t="shared" si="0"/>
        <v>0.10526315789473684</v>
      </c>
      <c r="S19" s="34">
        <v>2</v>
      </c>
      <c r="T19" s="93">
        <f t="shared" si="10"/>
        <v>1</v>
      </c>
      <c r="U19" s="2">
        <f>18+5</f>
        <v>23</v>
      </c>
      <c r="V19" s="4">
        <f>6+2</f>
        <v>8</v>
      </c>
      <c r="W19" s="117">
        <f t="shared" si="1"/>
        <v>0.34782608695652173</v>
      </c>
      <c r="X19" s="4">
        <v>7</v>
      </c>
      <c r="Y19" s="93">
        <f t="shared" si="2"/>
        <v>0.875</v>
      </c>
      <c r="Z19" s="49">
        <f>13+6</f>
        <v>19</v>
      </c>
      <c r="AA19" s="4">
        <f>3+1</f>
        <v>4</v>
      </c>
      <c r="AB19" s="117">
        <f t="shared" si="11"/>
        <v>0.21052631578947367</v>
      </c>
      <c r="AC19" s="4">
        <v>3</v>
      </c>
      <c r="AD19" s="93">
        <f>AC19/AA19</f>
        <v>0.75</v>
      </c>
      <c r="AE19" s="127">
        <f>14+1</f>
        <v>15</v>
      </c>
      <c r="AF19" s="34">
        <f>4+1+0</f>
        <v>5</v>
      </c>
      <c r="AG19" s="92">
        <f t="shared" si="3"/>
        <v>0.33333333333333331</v>
      </c>
      <c r="AH19" s="34">
        <v>5</v>
      </c>
      <c r="AI19" s="285">
        <f>AH19/AF19</f>
        <v>1</v>
      </c>
    </row>
    <row r="20" spans="2:35" s="1" customFormat="1" ht="13" x14ac:dyDescent="0.3">
      <c r="B20" s="284" t="s">
        <v>84</v>
      </c>
      <c r="C20" s="91">
        <f t="shared" si="4"/>
        <v>0.20497100122100123</v>
      </c>
      <c r="D20" s="92">
        <f t="shared" si="5"/>
        <v>0.80476190476190479</v>
      </c>
      <c r="E20" s="92">
        <v>0.75</v>
      </c>
      <c r="F20" s="324">
        <v>32</v>
      </c>
      <c r="G20" s="4">
        <v>5</v>
      </c>
      <c r="H20" s="151">
        <f t="shared" si="6"/>
        <v>0.15625</v>
      </c>
      <c r="I20" s="4">
        <v>3</v>
      </c>
      <c r="J20" s="92">
        <f t="shared" si="7"/>
        <v>0.6</v>
      </c>
      <c r="K20" s="49">
        <v>21</v>
      </c>
      <c r="L20" s="34">
        <v>3</v>
      </c>
      <c r="M20" s="92">
        <f t="shared" si="8"/>
        <v>0.14285714285714285</v>
      </c>
      <c r="N20" s="34">
        <v>2</v>
      </c>
      <c r="O20" s="93">
        <f t="shared" si="9"/>
        <v>0.66666666666666663</v>
      </c>
      <c r="P20" s="2">
        <v>30</v>
      </c>
      <c r="Q20" s="34">
        <v>4</v>
      </c>
      <c r="R20" s="92">
        <f t="shared" si="0"/>
        <v>0.13333333333333333</v>
      </c>
      <c r="S20" s="34">
        <v>4</v>
      </c>
      <c r="T20" s="93">
        <f t="shared" si="10"/>
        <v>1</v>
      </c>
      <c r="U20" s="2">
        <v>32</v>
      </c>
      <c r="V20" s="4">
        <v>7</v>
      </c>
      <c r="W20" s="117">
        <f t="shared" si="1"/>
        <v>0.21875</v>
      </c>
      <c r="X20" s="4">
        <v>6</v>
      </c>
      <c r="Y20" s="93">
        <f t="shared" si="2"/>
        <v>0.8571428571428571</v>
      </c>
      <c r="Z20" s="49">
        <v>18</v>
      </c>
      <c r="AA20" s="4">
        <f>1+3</f>
        <v>4</v>
      </c>
      <c r="AB20" s="117">
        <f t="shared" si="11"/>
        <v>0.22222222222222221</v>
      </c>
      <c r="AC20" s="4">
        <v>3</v>
      </c>
      <c r="AD20" s="93">
        <f>AC20/AA20</f>
        <v>0.75</v>
      </c>
      <c r="AE20" s="127">
        <v>26</v>
      </c>
      <c r="AF20" s="34">
        <f>5+3</f>
        <v>8</v>
      </c>
      <c r="AG20" s="92">
        <f t="shared" si="3"/>
        <v>0.30769230769230771</v>
      </c>
      <c r="AH20" s="34">
        <v>6</v>
      </c>
      <c r="AI20" s="285">
        <f>AH20/AF20</f>
        <v>0.75</v>
      </c>
    </row>
    <row r="21" spans="2:35" s="1" customFormat="1" ht="13" x14ac:dyDescent="0.3">
      <c r="B21" s="284" t="s">
        <v>85</v>
      </c>
      <c r="C21" s="91">
        <f t="shared" si="4"/>
        <v>0.13300425861401471</v>
      </c>
      <c r="D21" s="92">
        <f t="shared" si="5"/>
        <v>0.86153846153846159</v>
      </c>
      <c r="E21" s="92">
        <v>0.75</v>
      </c>
      <c r="F21" s="324">
        <v>39</v>
      </c>
      <c r="G21" s="4">
        <v>12</v>
      </c>
      <c r="H21" s="151">
        <f t="shared" si="6"/>
        <v>0.30769230769230771</v>
      </c>
      <c r="I21" s="4">
        <v>5</v>
      </c>
      <c r="J21" s="92">
        <f t="shared" si="7"/>
        <v>0.41666666666666669</v>
      </c>
      <c r="K21" s="49">
        <v>41</v>
      </c>
      <c r="L21" s="34">
        <v>4</v>
      </c>
      <c r="M21" s="92">
        <f t="shared" si="8"/>
        <v>9.7560975609756101E-2</v>
      </c>
      <c r="N21" s="34">
        <v>4</v>
      </c>
      <c r="O21" s="93">
        <f t="shared" si="9"/>
        <v>1</v>
      </c>
      <c r="P21" s="2">
        <v>36</v>
      </c>
      <c r="Q21" s="34">
        <v>2</v>
      </c>
      <c r="R21" s="92">
        <f t="shared" si="0"/>
        <v>5.5555555555555552E-2</v>
      </c>
      <c r="S21" s="34">
        <v>2</v>
      </c>
      <c r="T21" s="93">
        <f t="shared" si="10"/>
        <v>1</v>
      </c>
      <c r="U21" s="2">
        <v>28</v>
      </c>
      <c r="V21" s="4">
        <v>5</v>
      </c>
      <c r="W21" s="117">
        <f t="shared" si="1"/>
        <v>0.17857142857142858</v>
      </c>
      <c r="X21" s="4">
        <v>3</v>
      </c>
      <c r="Y21" s="93">
        <f t="shared" si="2"/>
        <v>0.6</v>
      </c>
      <c r="Z21" s="49">
        <v>28</v>
      </c>
      <c r="AA21" s="4">
        <v>0</v>
      </c>
      <c r="AB21" s="117">
        <f t="shared" si="11"/>
        <v>0</v>
      </c>
      <c r="AC21" s="4"/>
      <c r="AD21" s="93"/>
      <c r="AE21" s="127">
        <v>39</v>
      </c>
      <c r="AF21" s="34">
        <f>9+4</f>
        <v>13</v>
      </c>
      <c r="AG21" s="92">
        <f t="shared" si="3"/>
        <v>0.33333333333333331</v>
      </c>
      <c r="AH21" s="34">
        <v>11</v>
      </c>
      <c r="AI21" s="285">
        <f>AH21/AF21</f>
        <v>0.84615384615384615</v>
      </c>
    </row>
    <row r="22" spans="2:35" s="1" customFormat="1" ht="13" x14ac:dyDescent="0.3">
      <c r="B22" s="284" t="s">
        <v>86</v>
      </c>
      <c r="C22" s="91">
        <f t="shared" si="4"/>
        <v>0.12380952380952379</v>
      </c>
      <c r="D22" s="92">
        <f t="shared" si="5"/>
        <v>1</v>
      </c>
      <c r="E22" s="92">
        <v>0.75</v>
      </c>
      <c r="F22" s="324">
        <v>6</v>
      </c>
      <c r="G22" s="15">
        <f>1+2</f>
        <v>3</v>
      </c>
      <c r="H22" s="151">
        <f t="shared" si="6"/>
        <v>0.5</v>
      </c>
      <c r="I22" s="4">
        <v>3</v>
      </c>
      <c r="J22" s="92">
        <f t="shared" si="7"/>
        <v>1</v>
      </c>
      <c r="K22" s="49">
        <v>8</v>
      </c>
      <c r="L22" s="34">
        <v>0</v>
      </c>
      <c r="M22" s="92">
        <f t="shared" si="8"/>
        <v>0</v>
      </c>
      <c r="N22" s="34"/>
      <c r="O22" s="93"/>
      <c r="P22" s="2">
        <v>6</v>
      </c>
      <c r="Q22" s="34">
        <v>1</v>
      </c>
      <c r="R22" s="92">
        <f t="shared" si="0"/>
        <v>0.16666666666666666</v>
      </c>
      <c r="S22" s="34">
        <v>1</v>
      </c>
      <c r="T22" s="93">
        <f t="shared" si="10"/>
        <v>1</v>
      </c>
      <c r="U22" s="2">
        <v>7</v>
      </c>
      <c r="V22" s="4">
        <v>2</v>
      </c>
      <c r="W22" s="117">
        <f t="shared" si="1"/>
        <v>0.2857142857142857</v>
      </c>
      <c r="X22" s="4">
        <v>2</v>
      </c>
      <c r="Y22" s="93">
        <f t="shared" si="2"/>
        <v>1</v>
      </c>
      <c r="Z22" s="49">
        <v>3</v>
      </c>
      <c r="AA22" s="4">
        <v>0</v>
      </c>
      <c r="AB22" s="117">
        <f t="shared" si="11"/>
        <v>0</v>
      </c>
      <c r="AC22" s="4"/>
      <c r="AD22" s="93"/>
      <c r="AE22" s="127">
        <v>6</v>
      </c>
      <c r="AF22" s="34">
        <f>1+0</f>
        <v>1</v>
      </c>
      <c r="AG22" s="92">
        <f t="shared" si="3"/>
        <v>0.16666666666666666</v>
      </c>
      <c r="AH22" s="34">
        <v>1</v>
      </c>
      <c r="AI22" s="285">
        <f>AH22/AF22</f>
        <v>1</v>
      </c>
    </row>
    <row r="23" spans="2:35" s="1" customFormat="1" ht="13" x14ac:dyDescent="0.3">
      <c r="B23" s="287" t="s">
        <v>33</v>
      </c>
      <c r="C23" s="94">
        <f t="shared" si="4"/>
        <v>0.18628674161505362</v>
      </c>
      <c r="D23" s="95">
        <f t="shared" si="5"/>
        <v>0.89758063608218408</v>
      </c>
      <c r="E23" s="95">
        <f>SUM(E12:E22)/11</f>
        <v>0.74545454545454537</v>
      </c>
      <c r="F23" s="325">
        <f>SUM(F12:F22)</f>
        <v>215</v>
      </c>
      <c r="G23" s="259">
        <f>SUM(G12:G22)</f>
        <v>53</v>
      </c>
      <c r="H23" s="272">
        <f>G23/F23</f>
        <v>0.24651162790697675</v>
      </c>
      <c r="I23" s="259">
        <f>SUM(I12:I22)</f>
        <v>38</v>
      </c>
      <c r="J23" s="95">
        <f>I23/G23</f>
        <v>0.71698113207547165</v>
      </c>
      <c r="K23" s="126">
        <f>SUM(K12:K22)</f>
        <v>209</v>
      </c>
      <c r="L23" s="35">
        <f>SUM(L12:L22)</f>
        <v>25</v>
      </c>
      <c r="M23" s="95">
        <f>SUM(L23/K23)</f>
        <v>0.11961722488038277</v>
      </c>
      <c r="N23" s="35">
        <f>SUM(N12:N22)</f>
        <v>21</v>
      </c>
      <c r="O23" s="96">
        <f t="shared" si="9"/>
        <v>0.84</v>
      </c>
      <c r="P23" s="35">
        <f>SUM(P12:P22)</f>
        <v>204</v>
      </c>
      <c r="Q23" s="35">
        <f>SUM(Q12:Q22)</f>
        <v>22</v>
      </c>
      <c r="R23" s="95">
        <f t="shared" si="0"/>
        <v>0.10784313725490197</v>
      </c>
      <c r="S23" s="35">
        <f>SUM(S12:S22)</f>
        <v>20</v>
      </c>
      <c r="T23" s="96">
        <f t="shared" si="10"/>
        <v>0.90909090909090906</v>
      </c>
      <c r="U23" s="16">
        <f>SUM(U12:U22)</f>
        <v>195</v>
      </c>
      <c r="V23" s="16">
        <f>SUM(V12:V22)</f>
        <v>51</v>
      </c>
      <c r="W23" s="95">
        <f t="shared" si="1"/>
        <v>0.26153846153846155</v>
      </c>
      <c r="X23" s="16">
        <f>SUM(X12:X22)</f>
        <v>45</v>
      </c>
      <c r="Y23" s="96">
        <f t="shared" si="2"/>
        <v>0.88235294117647056</v>
      </c>
      <c r="Z23" s="50">
        <f>SUM(Z12:Z22)</f>
        <v>170</v>
      </c>
      <c r="AA23" s="16">
        <f>SUM(AA12:AA22)</f>
        <v>38</v>
      </c>
      <c r="AB23" s="95">
        <f t="shared" si="11"/>
        <v>0.22352941176470589</v>
      </c>
      <c r="AC23" s="16">
        <f>SUM(AC12:AC22)</f>
        <v>36</v>
      </c>
      <c r="AD23" s="96">
        <f>AC23/AA23</f>
        <v>0.94736842105263153</v>
      </c>
      <c r="AE23" s="126">
        <f>SUM(AE12:AE22)</f>
        <v>201</v>
      </c>
      <c r="AF23" s="35">
        <f>SUM(AF12:AF22)</f>
        <v>44</v>
      </c>
      <c r="AG23" s="95">
        <f t="shared" si="3"/>
        <v>0.21890547263681592</v>
      </c>
      <c r="AH23" s="35">
        <f>SUM(AH12:AH22)</f>
        <v>40</v>
      </c>
      <c r="AI23" s="288">
        <f t="shared" ref="AI23:AI29" si="12">AH23/AF23</f>
        <v>0.90909090909090906</v>
      </c>
    </row>
    <row r="24" spans="2:35" s="1" customFormat="1" ht="13" x14ac:dyDescent="0.3">
      <c r="B24" s="284" t="s">
        <v>87</v>
      </c>
      <c r="C24" s="91">
        <f t="shared" si="4"/>
        <v>0.14957983193277311</v>
      </c>
      <c r="D24" s="92">
        <f t="shared" si="5"/>
        <v>0.88888888888888884</v>
      </c>
      <c r="E24" s="92">
        <v>0.75</v>
      </c>
      <c r="F24" s="324">
        <v>22</v>
      </c>
      <c r="G24" s="4"/>
      <c r="H24" s="151">
        <f>G24/F24</f>
        <v>0</v>
      </c>
      <c r="I24" s="4"/>
      <c r="J24" s="92"/>
      <c r="K24" s="127">
        <v>17</v>
      </c>
      <c r="L24" s="34">
        <v>3</v>
      </c>
      <c r="M24" s="92">
        <f t="shared" si="8"/>
        <v>0.17647058823529413</v>
      </c>
      <c r="N24" s="34">
        <v>2</v>
      </c>
      <c r="O24" s="93">
        <f t="shared" si="9"/>
        <v>0.66666666666666663</v>
      </c>
      <c r="P24" s="40">
        <v>14</v>
      </c>
      <c r="Q24" s="34">
        <v>1</v>
      </c>
      <c r="R24" s="92">
        <f t="shared" si="0"/>
        <v>7.1428571428571425E-2</v>
      </c>
      <c r="S24" s="34">
        <v>1</v>
      </c>
      <c r="T24" s="93">
        <f t="shared" si="10"/>
        <v>1</v>
      </c>
      <c r="U24" s="2">
        <v>10</v>
      </c>
      <c r="V24" s="4">
        <v>0</v>
      </c>
      <c r="W24" s="117">
        <f t="shared" si="1"/>
        <v>0</v>
      </c>
      <c r="X24" s="4"/>
      <c r="Y24" s="93"/>
      <c r="Z24" s="49">
        <v>4</v>
      </c>
      <c r="AA24" s="4">
        <f>1+1</f>
        <v>2</v>
      </c>
      <c r="AB24" s="117">
        <f t="shared" si="11"/>
        <v>0.5</v>
      </c>
      <c r="AC24" s="4">
        <v>2</v>
      </c>
      <c r="AD24" s="93">
        <f>AC24/AA24</f>
        <v>1</v>
      </c>
      <c r="AE24" s="127">
        <v>3</v>
      </c>
      <c r="AF24" s="34">
        <v>0</v>
      </c>
      <c r="AG24" s="92">
        <f t="shared" si="3"/>
        <v>0</v>
      </c>
      <c r="AH24" s="34"/>
      <c r="AI24" s="285"/>
    </row>
    <row r="25" spans="2:35" s="1" customFormat="1" ht="13" x14ac:dyDescent="0.3">
      <c r="B25" s="286" t="s">
        <v>88</v>
      </c>
      <c r="C25" s="91">
        <f t="shared" si="4"/>
        <v>0.20601880877742945</v>
      </c>
      <c r="D25" s="92">
        <f t="shared" si="5"/>
        <v>0.75</v>
      </c>
      <c r="E25" s="92">
        <v>0.75</v>
      </c>
      <c r="F25" s="324">
        <v>11</v>
      </c>
      <c r="G25" s="4">
        <v>0</v>
      </c>
      <c r="H25" s="151">
        <f t="shared" ref="H25:H28" si="13">G25/F25</f>
        <v>0</v>
      </c>
      <c r="I25" s="15"/>
      <c r="J25" s="92"/>
      <c r="K25" s="127">
        <v>5</v>
      </c>
      <c r="L25" s="34">
        <v>1</v>
      </c>
      <c r="M25" s="92">
        <f t="shared" si="8"/>
        <v>0.2</v>
      </c>
      <c r="N25" s="34">
        <v>0</v>
      </c>
      <c r="O25" s="93">
        <f t="shared" si="9"/>
        <v>0</v>
      </c>
      <c r="P25" s="40">
        <v>3</v>
      </c>
      <c r="Q25" s="34">
        <v>0</v>
      </c>
      <c r="R25" s="92">
        <f t="shared" si="0"/>
        <v>0</v>
      </c>
      <c r="S25" s="34"/>
      <c r="T25" s="93"/>
      <c r="U25" s="2">
        <v>29</v>
      </c>
      <c r="V25" s="15">
        <v>13</v>
      </c>
      <c r="W25" s="117">
        <f t="shared" si="1"/>
        <v>0.44827586206896552</v>
      </c>
      <c r="X25" s="15">
        <v>13</v>
      </c>
      <c r="Y25" s="93">
        <f>X25/V25</f>
        <v>1</v>
      </c>
      <c r="Z25" s="49">
        <v>10</v>
      </c>
      <c r="AA25" s="15">
        <f>1+1</f>
        <v>2</v>
      </c>
      <c r="AB25" s="117">
        <f t="shared" si="11"/>
        <v>0.2</v>
      </c>
      <c r="AC25" s="15">
        <v>2</v>
      </c>
      <c r="AD25" s="93">
        <f>AC25/AA25</f>
        <v>1</v>
      </c>
      <c r="AE25" s="127">
        <v>11</v>
      </c>
      <c r="AF25" s="34">
        <f>2+0</f>
        <v>2</v>
      </c>
      <c r="AG25" s="92">
        <f t="shared" si="3"/>
        <v>0.18181818181818182</v>
      </c>
      <c r="AH25" s="34">
        <v>2</v>
      </c>
      <c r="AI25" s="285">
        <f t="shared" si="12"/>
        <v>1</v>
      </c>
    </row>
    <row r="26" spans="2:35" s="1" customFormat="1" ht="13" x14ac:dyDescent="0.3">
      <c r="B26" s="284" t="s">
        <v>89</v>
      </c>
      <c r="C26" s="91">
        <f t="shared" si="4"/>
        <v>0.23111111111111113</v>
      </c>
      <c r="D26" s="92">
        <f t="shared" si="5"/>
        <v>0.94444444444444442</v>
      </c>
      <c r="E26" s="92"/>
      <c r="F26" s="324">
        <v>0</v>
      </c>
      <c r="G26" s="4">
        <v>0</v>
      </c>
      <c r="H26" s="151"/>
      <c r="I26" s="4"/>
      <c r="J26" s="92"/>
      <c r="K26" s="127" t="s">
        <v>90</v>
      </c>
      <c r="L26" s="34"/>
      <c r="M26" s="92"/>
      <c r="N26" s="34"/>
      <c r="O26" s="93"/>
      <c r="P26" s="40" t="s">
        <v>90</v>
      </c>
      <c r="Q26" s="34"/>
      <c r="R26" s="92"/>
      <c r="S26" s="34"/>
      <c r="T26" s="93"/>
      <c r="U26" s="2">
        <v>9</v>
      </c>
      <c r="V26" s="4">
        <v>3</v>
      </c>
      <c r="W26" s="117">
        <f t="shared" si="1"/>
        <v>0.33333333333333331</v>
      </c>
      <c r="X26" s="15">
        <v>3</v>
      </c>
      <c r="Y26" s="93">
        <f>X26/V26</f>
        <v>1</v>
      </c>
      <c r="Z26" s="49">
        <v>9</v>
      </c>
      <c r="AA26" s="4">
        <v>0</v>
      </c>
      <c r="AB26" s="117">
        <f t="shared" si="11"/>
        <v>0</v>
      </c>
      <c r="AC26" s="15"/>
      <c r="AD26" s="93"/>
      <c r="AE26" s="127">
        <v>25</v>
      </c>
      <c r="AF26" s="34">
        <f>6+3</f>
        <v>9</v>
      </c>
      <c r="AG26" s="92">
        <f t="shared" si="3"/>
        <v>0.36</v>
      </c>
      <c r="AH26" s="34">
        <v>8</v>
      </c>
      <c r="AI26" s="285">
        <f t="shared" si="12"/>
        <v>0.88888888888888884</v>
      </c>
    </row>
    <row r="27" spans="2:35" s="1" customFormat="1" ht="13" x14ac:dyDescent="0.3">
      <c r="B27" s="284" t="s">
        <v>91</v>
      </c>
      <c r="C27" s="91">
        <f t="shared" si="4"/>
        <v>3.7037037037037035E-2</v>
      </c>
      <c r="D27" s="92">
        <f t="shared" si="5"/>
        <v>1</v>
      </c>
      <c r="E27" s="92"/>
      <c r="F27" s="324">
        <v>6</v>
      </c>
      <c r="G27" s="4">
        <v>1</v>
      </c>
      <c r="H27" s="151">
        <f t="shared" si="13"/>
        <v>0.16666666666666666</v>
      </c>
      <c r="I27" s="4">
        <v>1</v>
      </c>
      <c r="J27" s="92">
        <f t="shared" ref="J27:J28" si="14">I27/G27</f>
        <v>1</v>
      </c>
      <c r="K27" s="127">
        <v>9</v>
      </c>
      <c r="L27" s="34">
        <v>1</v>
      </c>
      <c r="M27" s="92">
        <f t="shared" si="8"/>
        <v>0.1111111111111111</v>
      </c>
      <c r="N27" s="34">
        <v>1</v>
      </c>
      <c r="O27" s="93">
        <f t="shared" si="9"/>
        <v>1</v>
      </c>
      <c r="P27" s="40">
        <v>4</v>
      </c>
      <c r="Q27" s="34">
        <v>0</v>
      </c>
      <c r="R27" s="92">
        <f>SUM(Q27/P27)</f>
        <v>0</v>
      </c>
      <c r="S27" s="34"/>
      <c r="T27" s="93"/>
      <c r="U27" s="2">
        <v>6</v>
      </c>
      <c r="V27" s="4">
        <v>0</v>
      </c>
      <c r="W27" s="117">
        <f t="shared" si="1"/>
        <v>0</v>
      </c>
      <c r="X27" s="15"/>
      <c r="Y27" s="93"/>
      <c r="Z27" s="49" t="s">
        <v>92</v>
      </c>
      <c r="AA27" s="4"/>
      <c r="AB27" s="117"/>
      <c r="AC27" s="15"/>
      <c r="AD27" s="93"/>
      <c r="AE27" s="127" t="s">
        <v>92</v>
      </c>
      <c r="AF27" s="34"/>
      <c r="AG27" s="92"/>
      <c r="AH27" s="34"/>
      <c r="AI27" s="285"/>
    </row>
    <row r="28" spans="2:35" s="1" customFormat="1" ht="13" x14ac:dyDescent="0.3">
      <c r="B28" s="284" t="s">
        <v>93</v>
      </c>
      <c r="C28" s="91">
        <f t="shared" si="4"/>
        <v>0.19201928368647497</v>
      </c>
      <c r="D28" s="92">
        <f t="shared" si="5"/>
        <v>0.96243956652474361</v>
      </c>
      <c r="E28" s="92">
        <v>0.75</v>
      </c>
      <c r="F28" s="324">
        <v>131</v>
      </c>
      <c r="G28" s="4">
        <v>16</v>
      </c>
      <c r="H28" s="151">
        <f t="shared" si="13"/>
        <v>0.12213740458015267</v>
      </c>
      <c r="I28" s="4">
        <v>15</v>
      </c>
      <c r="J28" s="92">
        <f t="shared" si="14"/>
        <v>0.9375</v>
      </c>
      <c r="K28" s="127">
        <v>107</v>
      </c>
      <c r="L28" s="34">
        <v>2</v>
      </c>
      <c r="M28" s="92">
        <f t="shared" si="8"/>
        <v>1.8691588785046728E-2</v>
      </c>
      <c r="N28" s="34">
        <v>2</v>
      </c>
      <c r="O28" s="93">
        <f t="shared" si="9"/>
        <v>1</v>
      </c>
      <c r="P28" s="40">
        <v>138</v>
      </c>
      <c r="Q28" s="34">
        <v>17</v>
      </c>
      <c r="R28" s="92">
        <f>SUM(Q28/P28)</f>
        <v>0.12318840579710146</v>
      </c>
      <c r="S28" s="34">
        <v>16</v>
      </c>
      <c r="T28" s="93">
        <f>SUM(S28/Q28)</f>
        <v>0.94117647058823528</v>
      </c>
      <c r="U28" s="2">
        <v>143</v>
      </c>
      <c r="V28" s="4">
        <v>39</v>
      </c>
      <c r="W28" s="117">
        <f t="shared" si="1"/>
        <v>0.27272727272727271</v>
      </c>
      <c r="X28" s="15">
        <f>35+2+1</f>
        <v>38</v>
      </c>
      <c r="Y28" s="93">
        <f>X28/V28</f>
        <v>0.97435897435897434</v>
      </c>
      <c r="Z28" s="49">
        <v>148</v>
      </c>
      <c r="AA28" s="4">
        <f>24+14</f>
        <v>38</v>
      </c>
      <c r="AB28" s="117">
        <f>AA28/Z28</f>
        <v>0.25675675675675674</v>
      </c>
      <c r="AC28" s="15">
        <v>35</v>
      </c>
      <c r="AD28" s="93">
        <f>AC28/AA28</f>
        <v>0.92105263157894735</v>
      </c>
      <c r="AE28" s="127">
        <v>142</v>
      </c>
      <c r="AF28" s="34">
        <f>16+25</f>
        <v>41</v>
      </c>
      <c r="AG28" s="92">
        <f>AF28/AE28</f>
        <v>0.28873239436619719</v>
      </c>
      <c r="AH28" s="34">
        <v>40</v>
      </c>
      <c r="AI28" s="285">
        <f t="shared" si="12"/>
        <v>0.97560975609756095</v>
      </c>
    </row>
    <row r="29" spans="2:35" s="1" customFormat="1" ht="13" x14ac:dyDescent="0.3">
      <c r="B29" s="287" t="s">
        <v>42</v>
      </c>
      <c r="C29" s="94">
        <f t="shared" si="4"/>
        <v>0.19520537097542628</v>
      </c>
      <c r="D29" s="95">
        <f t="shared" si="5"/>
        <v>0.90613164613164621</v>
      </c>
      <c r="E29" s="95">
        <f>SUM(E24:E28)/3</f>
        <v>0.75</v>
      </c>
      <c r="F29" s="259">
        <f>SUM(F24:F28)</f>
        <v>170</v>
      </c>
      <c r="G29" s="259">
        <f>SUM(G24:G28)</f>
        <v>17</v>
      </c>
      <c r="H29" s="95">
        <f>G29/F29</f>
        <v>0.1</v>
      </c>
      <c r="I29" s="259">
        <f>SUM(I24:I28)</f>
        <v>16</v>
      </c>
      <c r="J29" s="95">
        <f>I29/G29</f>
        <v>0.94117647058823528</v>
      </c>
      <c r="K29" s="126">
        <f>SUM(K24:K28)</f>
        <v>138</v>
      </c>
      <c r="L29" s="35">
        <f>SUM(L24:L28)</f>
        <v>7</v>
      </c>
      <c r="M29" s="95">
        <f t="shared" si="8"/>
        <v>5.0724637681159424E-2</v>
      </c>
      <c r="N29" s="35">
        <f>SUM(N24:N28)</f>
        <v>5</v>
      </c>
      <c r="O29" s="96">
        <f t="shared" si="9"/>
        <v>0.7142857142857143</v>
      </c>
      <c r="P29" s="35">
        <f>SUM(P24:P28)</f>
        <v>159</v>
      </c>
      <c r="Q29" s="35">
        <f>SUM(Q24:Q28)</f>
        <v>18</v>
      </c>
      <c r="R29" s="95">
        <f>SUM(Q29/P29)</f>
        <v>0.11320754716981132</v>
      </c>
      <c r="S29" s="35">
        <f>SUM(S24:S28)</f>
        <v>17</v>
      </c>
      <c r="T29" s="96">
        <f>SUM(S29/Q29)</f>
        <v>0.94444444444444442</v>
      </c>
      <c r="U29" s="16">
        <f>SUM(U24:U28)</f>
        <v>197</v>
      </c>
      <c r="V29" s="16">
        <f>SUM(V24:V28)</f>
        <v>55</v>
      </c>
      <c r="W29" s="95">
        <f t="shared" si="1"/>
        <v>0.27918781725888325</v>
      </c>
      <c r="X29" s="16">
        <f>SUM(X24:X28)</f>
        <v>54</v>
      </c>
      <c r="Y29" s="96">
        <f>X29/V29</f>
        <v>0.98181818181818181</v>
      </c>
      <c r="Z29" s="50">
        <f>SUM(Z24:Z28)</f>
        <v>171</v>
      </c>
      <c r="AA29" s="16">
        <f>SUM(AA24:AA28)</f>
        <v>42</v>
      </c>
      <c r="AB29" s="95">
        <f>AA29/Z29</f>
        <v>0.24561403508771928</v>
      </c>
      <c r="AC29" s="16">
        <f>SUM(AC24:AC28)</f>
        <v>39</v>
      </c>
      <c r="AD29" s="96">
        <f>AC29/AA29</f>
        <v>0.9285714285714286</v>
      </c>
      <c r="AE29" s="126">
        <f>SUM(AE24:AE28)</f>
        <v>181</v>
      </c>
      <c r="AF29" s="35">
        <f>SUM(AF24:AF28)</f>
        <v>52</v>
      </c>
      <c r="AG29" s="95">
        <f>AF29/AE29</f>
        <v>0.287292817679558</v>
      </c>
      <c r="AH29" s="35">
        <f>SUM(AH24:AH28)</f>
        <v>50</v>
      </c>
      <c r="AI29" s="288">
        <f t="shared" si="12"/>
        <v>0.96153846153846156</v>
      </c>
    </row>
    <row r="30" spans="2:35" s="1" customFormat="1" ht="10" customHeight="1" x14ac:dyDescent="0.3">
      <c r="B30" s="284"/>
      <c r="C30" s="91"/>
      <c r="D30" s="92"/>
      <c r="E30" s="117"/>
      <c r="F30" s="260"/>
      <c r="G30" s="260"/>
      <c r="H30" s="273"/>
      <c r="I30" s="260"/>
      <c r="J30" s="273"/>
      <c r="K30" s="127"/>
      <c r="L30" s="34"/>
      <c r="M30" s="92"/>
      <c r="N30" s="34"/>
      <c r="O30" s="93"/>
      <c r="P30" s="40"/>
      <c r="Q30" s="34"/>
      <c r="R30" s="92"/>
      <c r="S30" s="34"/>
      <c r="T30" s="93"/>
      <c r="U30" s="2"/>
      <c r="V30" s="4"/>
      <c r="W30" s="92"/>
      <c r="X30" s="4"/>
      <c r="Y30" s="93"/>
      <c r="Z30" s="49"/>
      <c r="AA30" s="4"/>
      <c r="AB30" s="92"/>
      <c r="AC30" s="4"/>
      <c r="AD30" s="93"/>
      <c r="AE30" s="127"/>
      <c r="AF30" s="34"/>
      <c r="AG30" s="92"/>
      <c r="AH30" s="34"/>
      <c r="AI30" s="285"/>
    </row>
    <row r="31" spans="2:35" s="53" customFormat="1" x14ac:dyDescent="0.3">
      <c r="B31" s="314" t="s">
        <v>43</v>
      </c>
      <c r="C31" s="315">
        <f t="shared" si="4"/>
        <v>0.19174660539983787</v>
      </c>
      <c r="D31" s="316">
        <f t="shared" si="5"/>
        <v>0.90929245283018856</v>
      </c>
      <c r="E31" s="316">
        <f>SUM(E23+E29)/2</f>
        <v>0.74772727272727268</v>
      </c>
      <c r="F31" s="317">
        <f>SUM(F29,F23)</f>
        <v>385</v>
      </c>
      <c r="G31" s="317">
        <f>SUM(G23,G29)</f>
        <v>70</v>
      </c>
      <c r="H31" s="316">
        <f>G31/F31</f>
        <v>0.18181818181818182</v>
      </c>
      <c r="I31" s="317">
        <f>SUM(I29,I23)</f>
        <v>54</v>
      </c>
      <c r="J31" s="316">
        <f>I31/G31</f>
        <v>0.77142857142857146</v>
      </c>
      <c r="K31" s="318">
        <f>SUM(K23,K29)</f>
        <v>347</v>
      </c>
      <c r="L31" s="319">
        <f>SUM(L23,L29)</f>
        <v>32</v>
      </c>
      <c r="M31" s="316">
        <f t="shared" si="8"/>
        <v>9.2219020172910657E-2</v>
      </c>
      <c r="N31" s="319">
        <f>SUM(N23,N29)</f>
        <v>26</v>
      </c>
      <c r="O31" s="320">
        <f t="shared" si="9"/>
        <v>0.8125</v>
      </c>
      <c r="P31" s="319">
        <f>SUM(P23,P29)</f>
        <v>363</v>
      </c>
      <c r="Q31" s="319">
        <f>SUM(Q23,Q29)</f>
        <v>40</v>
      </c>
      <c r="R31" s="316">
        <f>SUM(Q31/P31)</f>
        <v>0.11019283746556474</v>
      </c>
      <c r="S31" s="319">
        <f>SUM(S23,S29)</f>
        <v>37</v>
      </c>
      <c r="T31" s="320">
        <f>SUM(S31/Q31)</f>
        <v>0.92500000000000004</v>
      </c>
      <c r="U31" s="321">
        <f>U23+U29</f>
        <v>392</v>
      </c>
      <c r="V31" s="321">
        <f>V23+V29</f>
        <v>106</v>
      </c>
      <c r="W31" s="316">
        <f>V31/U31</f>
        <v>0.27040816326530615</v>
      </c>
      <c r="X31" s="321">
        <f>X23+X29</f>
        <v>99</v>
      </c>
      <c r="Y31" s="320">
        <f>X31/V31</f>
        <v>0.93396226415094341</v>
      </c>
      <c r="Z31" s="322">
        <f>Z23+Z29</f>
        <v>341</v>
      </c>
      <c r="AA31" s="321">
        <f>AA23+AA29</f>
        <v>80</v>
      </c>
      <c r="AB31" s="316">
        <f>AA31/Z31</f>
        <v>0.23460410557184752</v>
      </c>
      <c r="AC31" s="321">
        <f>AC23+AC29</f>
        <v>75</v>
      </c>
      <c r="AD31" s="320">
        <f>AC31/AA31</f>
        <v>0.9375</v>
      </c>
      <c r="AE31" s="318">
        <f>AE23+AE29</f>
        <v>382</v>
      </c>
      <c r="AF31" s="319">
        <f>AF23+AF29</f>
        <v>96</v>
      </c>
      <c r="AG31" s="316">
        <f>AF31/AE31</f>
        <v>0.2513089005235602</v>
      </c>
      <c r="AH31" s="319">
        <f>AH23+AH29</f>
        <v>90</v>
      </c>
      <c r="AI31" s="323">
        <f>AH31/AF31</f>
        <v>0.9375</v>
      </c>
    </row>
    <row r="32" spans="2:35" s="1" customFormat="1" ht="13" x14ac:dyDescent="0.3">
      <c r="B32" s="284"/>
      <c r="C32" s="91"/>
      <c r="D32" s="92"/>
      <c r="E32" s="92"/>
      <c r="F32" s="258"/>
      <c r="G32" s="258"/>
      <c r="H32" s="258"/>
      <c r="I32" s="258"/>
      <c r="J32" s="258"/>
      <c r="K32" s="127"/>
      <c r="L32" s="34"/>
      <c r="M32" s="92"/>
      <c r="N32" s="34"/>
      <c r="O32" s="93"/>
      <c r="P32" s="40"/>
      <c r="Q32" s="34"/>
      <c r="R32" s="92"/>
      <c r="S32" s="34"/>
      <c r="T32" s="93"/>
      <c r="U32" s="2"/>
      <c r="V32" s="54"/>
      <c r="W32" s="92"/>
      <c r="X32" s="4"/>
      <c r="Y32" s="93"/>
      <c r="Z32" s="49"/>
      <c r="AA32" s="54"/>
      <c r="AB32" s="92"/>
      <c r="AC32" s="4"/>
      <c r="AD32" s="93"/>
      <c r="AE32" s="127"/>
      <c r="AF32" s="34"/>
      <c r="AG32" s="92"/>
      <c r="AH32" s="34"/>
      <c r="AI32" s="285"/>
    </row>
    <row r="33" spans="2:35" s="1" customFormat="1" ht="13" x14ac:dyDescent="0.3">
      <c r="B33" s="287" t="s">
        <v>94</v>
      </c>
      <c r="C33" s="94"/>
      <c r="D33" s="95"/>
      <c r="E33" s="95"/>
      <c r="F33" s="259"/>
      <c r="G33" s="259"/>
      <c r="H33" s="259"/>
      <c r="I33" s="259"/>
      <c r="J33" s="259"/>
      <c r="K33" s="126"/>
      <c r="L33" s="35"/>
      <c r="M33" s="95"/>
      <c r="N33" s="35"/>
      <c r="O33" s="96"/>
      <c r="P33" s="35"/>
      <c r="Q33" s="35"/>
      <c r="R33" s="95"/>
      <c r="S33" s="35"/>
      <c r="T33" s="96"/>
      <c r="U33" s="16"/>
      <c r="V33" s="20"/>
      <c r="W33" s="118"/>
      <c r="X33" s="20"/>
      <c r="Y33" s="121"/>
      <c r="Z33" s="50"/>
      <c r="AA33" s="20"/>
      <c r="AB33" s="118"/>
      <c r="AC33" s="20"/>
      <c r="AD33" s="121"/>
      <c r="AE33" s="126"/>
      <c r="AF33" s="36"/>
      <c r="AG33" s="118"/>
      <c r="AH33" s="36"/>
      <c r="AI33" s="291"/>
    </row>
    <row r="34" spans="2:35" s="1" customFormat="1" ht="13" x14ac:dyDescent="0.3">
      <c r="B34" s="284" t="s">
        <v>95</v>
      </c>
      <c r="C34" s="91">
        <f t="shared" si="4"/>
        <v>0.17729819200407437</v>
      </c>
      <c r="D34" s="92">
        <f t="shared" si="5"/>
        <v>1</v>
      </c>
      <c r="E34" s="92">
        <v>0.75</v>
      </c>
      <c r="F34" s="258">
        <v>47</v>
      </c>
      <c r="G34" s="258">
        <v>5</v>
      </c>
      <c r="H34" s="92">
        <f>G34/F34</f>
        <v>0.10638297872340426</v>
      </c>
      <c r="I34" s="4">
        <v>5</v>
      </c>
      <c r="J34" s="92">
        <f>I34/G34</f>
        <v>1</v>
      </c>
      <c r="K34" s="127">
        <v>66</v>
      </c>
      <c r="L34" s="34">
        <v>3</v>
      </c>
      <c r="M34" s="92">
        <f t="shared" si="8"/>
        <v>4.5454545454545456E-2</v>
      </c>
      <c r="N34" s="34">
        <v>3</v>
      </c>
      <c r="O34" s="93">
        <f t="shared" si="9"/>
        <v>1</v>
      </c>
      <c r="P34" s="40">
        <v>44</v>
      </c>
      <c r="Q34" s="34">
        <v>5</v>
      </c>
      <c r="R34" s="92">
        <f>SUM(Q34/P34)</f>
        <v>0.11363636363636363</v>
      </c>
      <c r="S34" s="34">
        <v>5</v>
      </c>
      <c r="T34" s="93">
        <f>SUM(S34/Q34)</f>
        <v>1</v>
      </c>
      <c r="U34" s="2">
        <v>33</v>
      </c>
      <c r="V34" s="4">
        <v>10</v>
      </c>
      <c r="W34" s="117">
        <f>V34/U34</f>
        <v>0.30303030303030304</v>
      </c>
      <c r="X34" s="4">
        <v>10</v>
      </c>
      <c r="Y34" s="93">
        <f>X34/V34</f>
        <v>1</v>
      </c>
      <c r="Z34" s="49">
        <v>34</v>
      </c>
      <c r="AA34" s="4">
        <f>9+3</f>
        <v>12</v>
      </c>
      <c r="AB34" s="117">
        <f>AA34/Z34</f>
        <v>0.35294117647058826</v>
      </c>
      <c r="AC34" s="4">
        <v>12</v>
      </c>
      <c r="AD34" s="93">
        <f>AC34/AA34</f>
        <v>1</v>
      </c>
      <c r="AE34" s="127">
        <v>42</v>
      </c>
      <c r="AF34" s="34">
        <f>2+1</f>
        <v>3</v>
      </c>
      <c r="AG34" s="92">
        <f>AF34/AE34</f>
        <v>7.1428571428571425E-2</v>
      </c>
      <c r="AH34" s="34">
        <v>3</v>
      </c>
      <c r="AI34" s="285">
        <f t="shared" ref="AI34:AI42" si="15">AH34/AF34</f>
        <v>1</v>
      </c>
    </row>
    <row r="35" spans="2:35" s="1" customFormat="1" ht="13" x14ac:dyDescent="0.3">
      <c r="B35" s="284" t="s">
        <v>96</v>
      </c>
      <c r="C35" s="91">
        <f t="shared" si="4"/>
        <v>0.38857142857142857</v>
      </c>
      <c r="D35" s="92">
        <f t="shared" si="5"/>
        <v>1</v>
      </c>
      <c r="E35" s="92">
        <v>0.75</v>
      </c>
      <c r="F35" s="258">
        <v>5</v>
      </c>
      <c r="G35" s="258">
        <v>1</v>
      </c>
      <c r="H35" s="92">
        <f t="shared" ref="H35:H42" si="16">G35/F35</f>
        <v>0.2</v>
      </c>
      <c r="I35" s="4">
        <v>1</v>
      </c>
      <c r="J35" s="92">
        <f t="shared" ref="J35:J42" si="17">I35/G35</f>
        <v>1</v>
      </c>
      <c r="K35" s="127">
        <v>6</v>
      </c>
      <c r="L35" s="34">
        <v>0</v>
      </c>
      <c r="M35" s="92">
        <f t="shared" si="8"/>
        <v>0</v>
      </c>
      <c r="N35" s="34"/>
      <c r="O35" s="93"/>
      <c r="P35" s="40">
        <v>7</v>
      </c>
      <c r="Q35" s="34">
        <v>1</v>
      </c>
      <c r="R35" s="92">
        <f>SUM(Q35/P35)</f>
        <v>0.14285714285714285</v>
      </c>
      <c r="S35" s="34">
        <v>1</v>
      </c>
      <c r="T35" s="93">
        <f>SUM(S35/Q35)</f>
        <v>1</v>
      </c>
      <c r="U35" s="2">
        <v>5</v>
      </c>
      <c r="V35" s="4">
        <v>4</v>
      </c>
      <c r="W35" s="117">
        <f>V35/U35</f>
        <v>0.8</v>
      </c>
      <c r="X35" s="4">
        <v>4</v>
      </c>
      <c r="Y35" s="93">
        <f>X35/V35</f>
        <v>1</v>
      </c>
      <c r="Z35" s="49">
        <v>4</v>
      </c>
      <c r="AA35" s="4">
        <f>1+1</f>
        <v>2</v>
      </c>
      <c r="AB35" s="117">
        <f>AA35/Z35</f>
        <v>0.5</v>
      </c>
      <c r="AC35" s="4">
        <v>2</v>
      </c>
      <c r="AD35" s="93">
        <f>AC35/AA35</f>
        <v>1</v>
      </c>
      <c r="AE35" s="127">
        <v>6</v>
      </c>
      <c r="AF35" s="34">
        <f>2+1</f>
        <v>3</v>
      </c>
      <c r="AG35" s="92">
        <f>AF35/AE35</f>
        <v>0.5</v>
      </c>
      <c r="AH35" s="34">
        <v>3</v>
      </c>
      <c r="AI35" s="285">
        <f t="shared" si="15"/>
        <v>1</v>
      </c>
    </row>
    <row r="36" spans="2:35" s="1" customFormat="1" ht="13" x14ac:dyDescent="0.3">
      <c r="B36" s="284" t="s">
        <v>97</v>
      </c>
      <c r="C36" s="91">
        <f t="shared" si="4"/>
        <v>0.26624689695860237</v>
      </c>
      <c r="D36" s="92">
        <f t="shared" si="5"/>
        <v>0.93135490394337717</v>
      </c>
      <c r="E36" s="92">
        <v>0.75</v>
      </c>
      <c r="F36" s="258">
        <v>55</v>
      </c>
      <c r="G36" s="258">
        <v>4</v>
      </c>
      <c r="H36" s="92">
        <f t="shared" si="16"/>
        <v>7.2727272727272724E-2</v>
      </c>
      <c r="I36" s="4">
        <v>4</v>
      </c>
      <c r="J36" s="92">
        <f t="shared" si="17"/>
        <v>1</v>
      </c>
      <c r="K36" s="127">
        <v>59</v>
      </c>
      <c r="L36" s="34">
        <v>1</v>
      </c>
      <c r="M36" s="92">
        <f t="shared" si="8"/>
        <v>1.6949152542372881E-2</v>
      </c>
      <c r="N36" s="34">
        <v>1</v>
      </c>
      <c r="O36" s="93">
        <f t="shared" si="9"/>
        <v>1</v>
      </c>
      <c r="P36" s="40">
        <v>43</v>
      </c>
      <c r="Q36" s="34">
        <v>7</v>
      </c>
      <c r="R36" s="92">
        <f>SUM(Q36/P36)</f>
        <v>0.16279069767441862</v>
      </c>
      <c r="S36" s="34">
        <v>7</v>
      </c>
      <c r="T36" s="93">
        <f>SUM(S36/Q36)</f>
        <v>1</v>
      </c>
      <c r="U36" s="2">
        <f>94-5</f>
        <v>89</v>
      </c>
      <c r="V36" s="4">
        <v>40</v>
      </c>
      <c r="W36" s="92">
        <f>V36/U36</f>
        <v>0.449438202247191</v>
      </c>
      <c r="X36" s="15">
        <v>38</v>
      </c>
      <c r="Y36" s="93">
        <f>X36/V36</f>
        <v>0.95</v>
      </c>
      <c r="Z36" s="49">
        <v>102</v>
      </c>
      <c r="AA36" s="4">
        <f>37+6</f>
        <v>43</v>
      </c>
      <c r="AB36" s="117">
        <f>AA36/Z36</f>
        <v>0.42156862745098039</v>
      </c>
      <c r="AC36" s="15">
        <v>36</v>
      </c>
      <c r="AD36" s="93">
        <f>AC36/AA36</f>
        <v>0.83720930232558144</v>
      </c>
      <c r="AE36" s="127">
        <v>82</v>
      </c>
      <c r="AF36" s="34">
        <f>14+9</f>
        <v>23</v>
      </c>
      <c r="AG36" s="92">
        <f>AF36/AE36</f>
        <v>0.28048780487804881</v>
      </c>
      <c r="AH36" s="34">
        <v>20</v>
      </c>
      <c r="AI36" s="285">
        <f t="shared" si="15"/>
        <v>0.86956521739130432</v>
      </c>
    </row>
    <row r="37" spans="2:35" s="1" customFormat="1" ht="13" x14ac:dyDescent="0.3">
      <c r="B37" s="284" t="s">
        <v>98</v>
      </c>
      <c r="C37" s="91">
        <f t="shared" si="4"/>
        <v>0.15940205670699692</v>
      </c>
      <c r="D37" s="92">
        <f t="shared" si="5"/>
        <v>0.90344331344331352</v>
      </c>
      <c r="E37" s="92">
        <v>0.75</v>
      </c>
      <c r="F37" s="258">
        <v>68</v>
      </c>
      <c r="G37" s="258">
        <v>1</v>
      </c>
      <c r="H37" s="92">
        <f t="shared" si="16"/>
        <v>1.4705882352941176E-2</v>
      </c>
      <c r="I37" s="4">
        <v>1</v>
      </c>
      <c r="J37" s="92">
        <f t="shared" si="17"/>
        <v>1</v>
      </c>
      <c r="K37" s="127">
        <v>83</v>
      </c>
      <c r="L37" s="34">
        <v>7</v>
      </c>
      <c r="M37" s="92">
        <f t="shared" si="8"/>
        <v>8.4337349397590355E-2</v>
      </c>
      <c r="N37" s="34">
        <v>6</v>
      </c>
      <c r="O37" s="93">
        <f t="shared" si="9"/>
        <v>0.8571428571428571</v>
      </c>
      <c r="P37" s="40">
        <v>112</v>
      </c>
      <c r="Q37" s="34">
        <v>11</v>
      </c>
      <c r="R37" s="92">
        <f>SUM(Q37/P37)</f>
        <v>9.8214285714285712E-2</v>
      </c>
      <c r="S37" s="34">
        <v>9</v>
      </c>
      <c r="T37" s="93">
        <f>SUM(S37/Q37)</f>
        <v>0.81818181818181823</v>
      </c>
      <c r="U37" s="2">
        <v>201</v>
      </c>
      <c r="V37" s="4">
        <v>60</v>
      </c>
      <c r="W37" s="117">
        <f>V37/U37</f>
        <v>0.29850746268656714</v>
      </c>
      <c r="X37" s="4">
        <f>55+1+1</f>
        <v>57</v>
      </c>
      <c r="Y37" s="93">
        <f>X37/V37</f>
        <v>0.95</v>
      </c>
      <c r="Z37" s="49">
        <v>212</v>
      </c>
      <c r="AA37" s="4">
        <f>25+6</f>
        <v>31</v>
      </c>
      <c r="AB37" s="117">
        <f>AA37/Z37</f>
        <v>0.14622641509433962</v>
      </c>
      <c r="AC37" s="4">
        <v>31</v>
      </c>
      <c r="AD37" s="93">
        <f>AC37/AA37</f>
        <v>1</v>
      </c>
      <c r="AE37" s="127">
        <v>218</v>
      </c>
      <c r="AF37" s="34">
        <f>25+12</f>
        <v>37</v>
      </c>
      <c r="AG37" s="92">
        <f>AF37/AE37</f>
        <v>0.16972477064220184</v>
      </c>
      <c r="AH37" s="34">
        <v>33</v>
      </c>
      <c r="AI37" s="285">
        <f t="shared" si="15"/>
        <v>0.89189189189189189</v>
      </c>
    </row>
    <row r="38" spans="2:35" s="1" customFormat="1" ht="13" x14ac:dyDescent="0.3">
      <c r="B38" s="284" t="s">
        <v>99</v>
      </c>
      <c r="C38" s="91"/>
      <c r="D38" s="92"/>
      <c r="E38" s="92"/>
      <c r="F38" s="258">
        <v>7</v>
      </c>
      <c r="G38" s="258">
        <v>1</v>
      </c>
      <c r="H38" s="92">
        <f t="shared" si="16"/>
        <v>0.14285714285714285</v>
      </c>
      <c r="I38" s="4">
        <v>1</v>
      </c>
      <c r="J38" s="92">
        <f t="shared" si="17"/>
        <v>1</v>
      </c>
      <c r="K38" s="127"/>
      <c r="L38" s="34"/>
      <c r="M38" s="92"/>
      <c r="N38" s="34"/>
      <c r="O38" s="93"/>
      <c r="P38" s="40"/>
      <c r="Q38" s="34"/>
      <c r="R38" s="92"/>
      <c r="S38" s="34"/>
      <c r="T38" s="93"/>
      <c r="U38" s="2"/>
      <c r="V38" s="4"/>
      <c r="W38" s="117"/>
      <c r="X38" s="4"/>
      <c r="Y38" s="93"/>
      <c r="Z38" s="49"/>
      <c r="AA38" s="4"/>
      <c r="AB38" s="117"/>
      <c r="AC38" s="4"/>
      <c r="AD38" s="93"/>
      <c r="AE38" s="127"/>
      <c r="AF38" s="34"/>
      <c r="AG38" s="92"/>
      <c r="AH38" s="34"/>
      <c r="AI38" s="285"/>
    </row>
    <row r="39" spans="2:35" s="1" customFormat="1" ht="13" x14ac:dyDescent="0.3">
      <c r="B39" s="284" t="s">
        <v>100</v>
      </c>
      <c r="C39" s="91">
        <f t="shared" si="4"/>
        <v>0.32913570765059086</v>
      </c>
      <c r="D39" s="92">
        <f t="shared" si="5"/>
        <v>0.93555555555555558</v>
      </c>
      <c r="E39" s="92">
        <v>0.75</v>
      </c>
      <c r="F39" s="258">
        <v>43</v>
      </c>
      <c r="G39" s="258">
        <v>43</v>
      </c>
      <c r="H39" s="92">
        <f t="shared" si="16"/>
        <v>1</v>
      </c>
      <c r="I39" s="4">
        <v>3</v>
      </c>
      <c r="J39" s="92">
        <f t="shared" si="17"/>
        <v>6.9767441860465115E-2</v>
      </c>
      <c r="K39" s="127">
        <v>43</v>
      </c>
      <c r="L39" s="34">
        <v>6</v>
      </c>
      <c r="M39" s="92">
        <f t="shared" si="8"/>
        <v>0.13953488372093023</v>
      </c>
      <c r="N39" s="34">
        <v>5</v>
      </c>
      <c r="O39" s="93">
        <f t="shared" si="9"/>
        <v>0.83333333333333337</v>
      </c>
      <c r="P39" s="40">
        <v>21</v>
      </c>
      <c r="Q39" s="34">
        <v>4</v>
      </c>
      <c r="R39" s="92">
        <f>SUM(Q39/P39)</f>
        <v>0.19047619047619047</v>
      </c>
      <c r="S39" s="34">
        <v>4</v>
      </c>
      <c r="T39" s="93">
        <f>SUM(S39/Q39)</f>
        <v>1</v>
      </c>
      <c r="U39" s="2">
        <v>41</v>
      </c>
      <c r="V39" s="15">
        <v>18</v>
      </c>
      <c r="W39" s="117">
        <f>V39/U39</f>
        <v>0.43902439024390244</v>
      </c>
      <c r="X39" s="15">
        <v>17</v>
      </c>
      <c r="Y39" s="93">
        <f>X39/V39</f>
        <v>0.94444444444444442</v>
      </c>
      <c r="Z39" s="49">
        <v>43</v>
      </c>
      <c r="AA39" s="15">
        <f>13+6</f>
        <v>19</v>
      </c>
      <c r="AB39" s="117">
        <f>AA39/Z39</f>
        <v>0.44186046511627908</v>
      </c>
      <c r="AC39" s="15">
        <v>19</v>
      </c>
      <c r="AD39" s="93">
        <f>AC39/AA39</f>
        <v>1</v>
      </c>
      <c r="AE39" s="127">
        <v>23</v>
      </c>
      <c r="AF39" s="34">
        <f>5+5</f>
        <v>10</v>
      </c>
      <c r="AG39" s="92">
        <f>AF39/AE39</f>
        <v>0.43478260869565216</v>
      </c>
      <c r="AH39" s="34">
        <v>9</v>
      </c>
      <c r="AI39" s="285">
        <f t="shared" si="15"/>
        <v>0.9</v>
      </c>
    </row>
    <row r="40" spans="2:35" s="1" customFormat="1" ht="13" x14ac:dyDescent="0.3">
      <c r="B40" s="284" t="s">
        <v>101</v>
      </c>
      <c r="C40" s="91">
        <f t="shared" si="4"/>
        <v>0.38704314553371155</v>
      </c>
      <c r="D40" s="92">
        <f t="shared" si="5"/>
        <v>0.97916666666666663</v>
      </c>
      <c r="E40" s="92">
        <v>0.75</v>
      </c>
      <c r="F40" s="258">
        <v>32</v>
      </c>
      <c r="G40" s="258">
        <v>5</v>
      </c>
      <c r="H40" s="92">
        <f t="shared" si="16"/>
        <v>0.15625</v>
      </c>
      <c r="I40" s="4">
        <v>4</v>
      </c>
      <c r="J40" s="92">
        <f t="shared" si="17"/>
        <v>0.8</v>
      </c>
      <c r="K40" s="127">
        <v>53</v>
      </c>
      <c r="L40" s="34">
        <v>6</v>
      </c>
      <c r="M40" s="92">
        <f t="shared" si="8"/>
        <v>0.11320754716981132</v>
      </c>
      <c r="N40" s="34">
        <v>6</v>
      </c>
      <c r="O40" s="93">
        <f t="shared" si="9"/>
        <v>1</v>
      </c>
      <c r="P40" s="40">
        <v>39</v>
      </c>
      <c r="Q40" s="34">
        <v>12</v>
      </c>
      <c r="R40" s="92">
        <f>SUM(Q40/P40)</f>
        <v>0.30769230769230771</v>
      </c>
      <c r="S40" s="34">
        <v>11</v>
      </c>
      <c r="T40" s="93">
        <f>SUM(S40/Q40)</f>
        <v>0.91666666666666663</v>
      </c>
      <c r="U40" s="2">
        <v>10</v>
      </c>
      <c r="V40" s="4">
        <v>4</v>
      </c>
      <c r="W40" s="117">
        <f>V40/U40</f>
        <v>0.4</v>
      </c>
      <c r="X40" s="4">
        <v>4</v>
      </c>
      <c r="Y40" s="93">
        <f>X40/V40</f>
        <v>1</v>
      </c>
      <c r="Z40" s="49">
        <v>11</v>
      </c>
      <c r="AA40" s="4">
        <f>4+5-1</f>
        <v>8</v>
      </c>
      <c r="AB40" s="117">
        <f>AA40/Z40</f>
        <v>0.72727272727272729</v>
      </c>
      <c r="AC40" s="4">
        <v>8</v>
      </c>
      <c r="AD40" s="93">
        <f>AC40/AA40</f>
        <v>1</v>
      </c>
      <c r="AE40" s="127" t="s">
        <v>92</v>
      </c>
      <c r="AF40" s="34"/>
      <c r="AG40" s="92"/>
      <c r="AH40" s="34"/>
      <c r="AI40" s="285"/>
    </row>
    <row r="41" spans="2:35" s="1" customFormat="1" ht="13" x14ac:dyDescent="0.3">
      <c r="B41" s="284" t="s">
        <v>102</v>
      </c>
      <c r="C41" s="91">
        <f t="shared" si="4"/>
        <v>0.15913079168893124</v>
      </c>
      <c r="D41" s="92">
        <f t="shared" si="5"/>
        <v>1</v>
      </c>
      <c r="E41" s="92">
        <v>0.99</v>
      </c>
      <c r="F41" s="258">
        <v>50</v>
      </c>
      <c r="G41" s="258">
        <v>0</v>
      </c>
      <c r="H41" s="92">
        <f t="shared" si="16"/>
        <v>0</v>
      </c>
      <c r="I41" s="4"/>
      <c r="J41" s="92"/>
      <c r="K41" s="127">
        <v>44</v>
      </c>
      <c r="L41" s="34">
        <v>4</v>
      </c>
      <c r="M41" s="92">
        <f t="shared" si="8"/>
        <v>9.0909090909090912E-2</v>
      </c>
      <c r="N41" s="34">
        <v>4</v>
      </c>
      <c r="O41" s="93">
        <f t="shared" si="9"/>
        <v>1</v>
      </c>
      <c r="P41" s="40">
        <v>42</v>
      </c>
      <c r="Q41" s="34">
        <v>4</v>
      </c>
      <c r="R41" s="92">
        <f>SUM(Q41/P41)</f>
        <v>9.5238095238095233E-2</v>
      </c>
      <c r="S41" s="34">
        <v>4</v>
      </c>
      <c r="T41" s="93">
        <f>SUM(S41/Q41)</f>
        <v>1</v>
      </c>
      <c r="U41" s="2">
        <v>42</v>
      </c>
      <c r="V41" s="15">
        <v>12</v>
      </c>
      <c r="W41" s="117">
        <f>V41/U41</f>
        <v>0.2857142857142857</v>
      </c>
      <c r="X41" s="15">
        <v>12</v>
      </c>
      <c r="Y41" s="93">
        <f>X41/V41</f>
        <v>1</v>
      </c>
      <c r="Z41" s="49">
        <v>43</v>
      </c>
      <c r="AA41" s="15">
        <f>3+1</f>
        <v>4</v>
      </c>
      <c r="AB41" s="117">
        <f>AA41/Z41</f>
        <v>9.3023255813953487E-2</v>
      </c>
      <c r="AC41" s="15">
        <v>4</v>
      </c>
      <c r="AD41" s="93">
        <f>AC41/AA41</f>
        <v>1</v>
      </c>
      <c r="AE41" s="127">
        <v>39</v>
      </c>
      <c r="AF41" s="34">
        <f>8+1</f>
        <v>9</v>
      </c>
      <c r="AG41" s="92">
        <f>AF41/AE41</f>
        <v>0.23076923076923078</v>
      </c>
      <c r="AH41" s="34">
        <v>9</v>
      </c>
      <c r="AI41" s="285">
        <f t="shared" si="15"/>
        <v>1</v>
      </c>
    </row>
    <row r="42" spans="2:35" s="1" customFormat="1" ht="13" x14ac:dyDescent="0.3">
      <c r="B42" s="284" t="s">
        <v>103</v>
      </c>
      <c r="C42" s="91">
        <f t="shared" si="4"/>
        <v>0.27676767676767672</v>
      </c>
      <c r="D42" s="92">
        <f t="shared" si="5"/>
        <v>0.9375</v>
      </c>
      <c r="E42" s="92">
        <v>0.75</v>
      </c>
      <c r="F42" s="258">
        <v>9</v>
      </c>
      <c r="G42" s="258">
        <v>1</v>
      </c>
      <c r="H42" s="92">
        <f t="shared" si="16"/>
        <v>0.1111111111111111</v>
      </c>
      <c r="I42" s="4">
        <v>1</v>
      </c>
      <c r="J42" s="92">
        <f t="shared" si="17"/>
        <v>1</v>
      </c>
      <c r="K42" s="127">
        <v>6</v>
      </c>
      <c r="L42" s="34">
        <v>1</v>
      </c>
      <c r="M42" s="92">
        <f t="shared" si="8"/>
        <v>0.16666666666666666</v>
      </c>
      <c r="N42" s="34">
        <v>1</v>
      </c>
      <c r="O42" s="93">
        <f t="shared" si="9"/>
        <v>1</v>
      </c>
      <c r="P42" s="40">
        <v>14</v>
      </c>
      <c r="Q42" s="34">
        <v>0</v>
      </c>
      <c r="R42" s="92">
        <f>SUM(Q42/P42)</f>
        <v>0</v>
      </c>
      <c r="S42" s="34"/>
      <c r="T42" s="93"/>
      <c r="U42" s="2">
        <v>4</v>
      </c>
      <c r="V42" s="4">
        <v>2</v>
      </c>
      <c r="W42" s="117">
        <f>V42/U42</f>
        <v>0.5</v>
      </c>
      <c r="X42" s="4">
        <v>2</v>
      </c>
      <c r="Y42" s="93">
        <f>X42/V42</f>
        <v>1</v>
      </c>
      <c r="Z42" s="49">
        <v>11</v>
      </c>
      <c r="AA42" s="4">
        <f>2+1</f>
        <v>3</v>
      </c>
      <c r="AB42" s="117">
        <f>AA42/Z42</f>
        <v>0.27272727272727271</v>
      </c>
      <c r="AC42" s="4">
        <v>3</v>
      </c>
      <c r="AD42" s="93">
        <f>AC42/AA42</f>
        <v>1</v>
      </c>
      <c r="AE42" s="127">
        <v>9</v>
      </c>
      <c r="AF42" s="34">
        <f>3+1</f>
        <v>4</v>
      </c>
      <c r="AG42" s="92">
        <f>AF42/AE42</f>
        <v>0.44444444444444442</v>
      </c>
      <c r="AH42" s="34">
        <v>3</v>
      </c>
      <c r="AI42" s="285">
        <f t="shared" si="15"/>
        <v>0.75</v>
      </c>
    </row>
    <row r="43" spans="2:35" s="53" customFormat="1" x14ac:dyDescent="0.3">
      <c r="B43" s="289" t="s">
        <v>104</v>
      </c>
      <c r="C43" s="98">
        <f t="shared" si="4"/>
        <v>0.20899856189579014</v>
      </c>
      <c r="D43" s="99">
        <f t="shared" si="5"/>
        <v>0.93237779314073277</v>
      </c>
      <c r="E43" s="99">
        <f>SUM(E34:E42)/8</f>
        <v>0.78</v>
      </c>
      <c r="F43" s="261">
        <f>SUM(F34:F42)</f>
        <v>316</v>
      </c>
      <c r="G43" s="261">
        <f>SUM(G34:G42)</f>
        <v>61</v>
      </c>
      <c r="H43" s="99">
        <f>G43/F43</f>
        <v>0.19303797468354431</v>
      </c>
      <c r="I43" s="261">
        <f>SUM(I34:I42)</f>
        <v>20</v>
      </c>
      <c r="J43" s="99">
        <f>I43/G43</f>
        <v>0.32786885245901637</v>
      </c>
      <c r="K43" s="128">
        <f>SUM(K34:K42)</f>
        <v>360</v>
      </c>
      <c r="L43" s="55">
        <f>SUM(L34:L42)</f>
        <v>28</v>
      </c>
      <c r="M43" s="99">
        <f t="shared" si="8"/>
        <v>7.7777777777777779E-2</v>
      </c>
      <c r="N43" s="55">
        <f>SUM(N34:N42)</f>
        <v>26</v>
      </c>
      <c r="O43" s="100">
        <f t="shared" si="9"/>
        <v>0.9285714285714286</v>
      </c>
      <c r="P43" s="55">
        <f>SUM(P34:P42)</f>
        <v>322</v>
      </c>
      <c r="Q43" s="55">
        <f>SUM(Q34:Q42)</f>
        <v>44</v>
      </c>
      <c r="R43" s="99">
        <f>SUM(Q43/P43)</f>
        <v>0.13664596273291926</v>
      </c>
      <c r="S43" s="55">
        <f>SUM(S34:S42)</f>
        <v>41</v>
      </c>
      <c r="T43" s="100">
        <f>SUM(S43/Q43)</f>
        <v>0.93181818181818177</v>
      </c>
      <c r="U43" s="57">
        <f>SUM(U34:U42)</f>
        <v>425</v>
      </c>
      <c r="V43" s="57">
        <f>SUM(V34:V42)</f>
        <v>150</v>
      </c>
      <c r="W43" s="99">
        <f>V43/U43</f>
        <v>0.35294117647058826</v>
      </c>
      <c r="X43" s="57">
        <f>SUM(X34:X42)</f>
        <v>144</v>
      </c>
      <c r="Y43" s="100">
        <f>X43/V43</f>
        <v>0.96</v>
      </c>
      <c r="Z43" s="56">
        <f>SUM(Z34:Z42)</f>
        <v>460</v>
      </c>
      <c r="AA43" s="57">
        <f t="shared" ref="AA43:AC43" si="18">SUM(AA34:AA42)</f>
        <v>122</v>
      </c>
      <c r="AB43" s="99">
        <f>AA43/Z43</f>
        <v>0.26521739130434785</v>
      </c>
      <c r="AC43" s="57">
        <f t="shared" si="18"/>
        <v>115</v>
      </c>
      <c r="AD43" s="100">
        <f>AC43/AA43</f>
        <v>0.94262295081967218</v>
      </c>
      <c r="AE43" s="128">
        <f>SUM(AE34:AE42)</f>
        <v>419</v>
      </c>
      <c r="AF43" s="55">
        <f>SUM(AF34:AF42)</f>
        <v>89</v>
      </c>
      <c r="AG43" s="99">
        <f>AF43/AE43</f>
        <v>0.21241050119331742</v>
      </c>
      <c r="AH43" s="55">
        <f>SUM(AH34:AH42)</f>
        <v>80</v>
      </c>
      <c r="AI43" s="290">
        <f>AH43/AF43</f>
        <v>0.898876404494382</v>
      </c>
    </row>
    <row r="44" spans="2:35" s="1" customFormat="1" ht="13" x14ac:dyDescent="0.3">
      <c r="B44" s="284"/>
      <c r="C44" s="91"/>
      <c r="D44" s="92"/>
      <c r="E44" s="92"/>
      <c r="F44" s="92"/>
      <c r="G44" s="258"/>
      <c r="H44" s="92"/>
      <c r="I44" s="92"/>
      <c r="J44" s="271"/>
      <c r="K44" s="129"/>
      <c r="L44" s="34"/>
      <c r="M44" s="92"/>
      <c r="N44" s="34"/>
      <c r="O44" s="93"/>
      <c r="P44" s="34"/>
      <c r="Q44" s="34"/>
      <c r="R44" s="92"/>
      <c r="S44" s="34"/>
      <c r="T44" s="93"/>
      <c r="U44" s="2"/>
      <c r="V44" s="54"/>
      <c r="W44" s="92"/>
      <c r="X44" s="4"/>
      <c r="Y44" s="93"/>
      <c r="Z44" s="49"/>
      <c r="AA44" s="54"/>
      <c r="AB44" s="92"/>
      <c r="AC44" s="4"/>
      <c r="AD44" s="93"/>
      <c r="AE44" s="127"/>
      <c r="AF44" s="34"/>
      <c r="AG44" s="92"/>
      <c r="AH44" s="34"/>
      <c r="AI44" s="285"/>
    </row>
    <row r="45" spans="2:35" s="64" customFormat="1" ht="15.5" x14ac:dyDescent="0.35">
      <c r="B45" s="292" t="s">
        <v>105</v>
      </c>
      <c r="C45" s="101">
        <f t="shared" si="4"/>
        <v>0.20079618546602926</v>
      </c>
      <c r="D45" s="102">
        <f t="shared" si="5"/>
        <v>0.92079396471259101</v>
      </c>
      <c r="E45" s="102">
        <f>SUM(E31+E43)/2</f>
        <v>0.76386363636363641</v>
      </c>
      <c r="F45" s="262">
        <f>SUM(F43,F31)</f>
        <v>701</v>
      </c>
      <c r="G45" s="262">
        <f>SUM(G43,G31)</f>
        <v>131</v>
      </c>
      <c r="H45" s="102">
        <f>G45/F45</f>
        <v>0.18687589158345222</v>
      </c>
      <c r="I45" s="262">
        <f>SUM(I43,I31)</f>
        <v>74</v>
      </c>
      <c r="J45" s="102">
        <f>I45/G45</f>
        <v>0.56488549618320616</v>
      </c>
      <c r="K45" s="130">
        <f>SUM(K31,K43)</f>
        <v>707</v>
      </c>
      <c r="L45" s="61">
        <f>SUM(L31,L43)</f>
        <v>60</v>
      </c>
      <c r="M45" s="102">
        <f t="shared" si="8"/>
        <v>8.4865629420084868E-2</v>
      </c>
      <c r="N45" s="61">
        <f>SUM(N31,N43)</f>
        <v>52</v>
      </c>
      <c r="O45" s="103">
        <f t="shared" si="9"/>
        <v>0.8666666666666667</v>
      </c>
      <c r="P45" s="61">
        <f>SUM(P31,P43)</f>
        <v>685</v>
      </c>
      <c r="Q45" s="61">
        <f>SUM(Q31,Q43)</f>
        <v>84</v>
      </c>
      <c r="R45" s="102">
        <f>SUM(Q45/P45)</f>
        <v>0.12262773722627737</v>
      </c>
      <c r="S45" s="61">
        <f>SUM(S31,S43)</f>
        <v>78</v>
      </c>
      <c r="T45" s="103">
        <f>SUM(S45/Q45)</f>
        <v>0.9285714285714286</v>
      </c>
      <c r="U45" s="63">
        <f>U31+U43</f>
        <v>817</v>
      </c>
      <c r="V45" s="63">
        <f>V31+V43</f>
        <v>256</v>
      </c>
      <c r="W45" s="102">
        <f>V45/U45</f>
        <v>0.31334149326805383</v>
      </c>
      <c r="X45" s="63">
        <f>X31+X43</f>
        <v>243</v>
      </c>
      <c r="Y45" s="103">
        <f>X45/V45</f>
        <v>0.94921875</v>
      </c>
      <c r="Z45" s="62">
        <f>Z31+Z43</f>
        <v>801</v>
      </c>
      <c r="AA45" s="63">
        <f t="shared" ref="AA45:AC45" si="19">AA31+AA43</f>
        <v>202</v>
      </c>
      <c r="AB45" s="102">
        <f>AA45/Z45</f>
        <v>0.25218476903870163</v>
      </c>
      <c r="AC45" s="63">
        <f t="shared" si="19"/>
        <v>190</v>
      </c>
      <c r="AD45" s="103">
        <f>AC45/AA45</f>
        <v>0.94059405940594054</v>
      </c>
      <c r="AE45" s="130">
        <f>AE31+AE43</f>
        <v>801</v>
      </c>
      <c r="AF45" s="61">
        <f>AF31+AF43</f>
        <v>185</v>
      </c>
      <c r="AG45" s="102">
        <f>AF45/AE45</f>
        <v>0.23096129837702872</v>
      </c>
      <c r="AH45" s="61">
        <f>AH31+AH43</f>
        <v>170</v>
      </c>
      <c r="AI45" s="293">
        <f>AH45/AF45</f>
        <v>0.91891891891891897</v>
      </c>
    </row>
    <row r="46" spans="2:35" s="53" customFormat="1" x14ac:dyDescent="0.3">
      <c r="B46" s="294"/>
      <c r="C46" s="295"/>
      <c r="D46" s="296"/>
      <c r="E46" s="296"/>
      <c r="F46" s="296"/>
      <c r="G46" s="296"/>
      <c r="H46" s="296"/>
      <c r="I46" s="296"/>
      <c r="J46" s="296"/>
      <c r="K46" s="297"/>
      <c r="L46" s="298" t="s">
        <v>106</v>
      </c>
      <c r="M46" s="299"/>
      <c r="N46" s="298"/>
      <c r="O46" s="300"/>
      <c r="P46" s="301"/>
      <c r="Q46" s="298"/>
      <c r="R46" s="299"/>
      <c r="S46" s="298"/>
      <c r="T46" s="300"/>
      <c r="U46" s="302"/>
      <c r="V46" s="302"/>
      <c r="W46" s="303"/>
      <c r="X46" s="302"/>
      <c r="Y46" s="304"/>
      <c r="Z46" s="305"/>
      <c r="AA46" s="302"/>
      <c r="AB46" s="303"/>
      <c r="AC46" s="302"/>
      <c r="AD46" s="304"/>
      <c r="AE46" s="306"/>
      <c r="AF46" s="307"/>
      <c r="AG46" s="303"/>
      <c r="AH46" s="307"/>
      <c r="AI46" s="308"/>
    </row>
    <row r="47" spans="2:35" x14ac:dyDescent="0.3">
      <c r="B47" s="1" t="s">
        <v>107</v>
      </c>
      <c r="C47" s="106"/>
      <c r="D47" s="106"/>
      <c r="E47" s="106"/>
      <c r="F47" s="106"/>
      <c r="G47" s="106"/>
      <c r="H47" s="106"/>
      <c r="I47" s="106"/>
      <c r="J47" s="106"/>
      <c r="M47" s="106"/>
      <c r="O47" s="106"/>
      <c r="P47" s="106"/>
      <c r="Q47" s="106"/>
      <c r="R47" s="106"/>
      <c r="S47" s="106"/>
      <c r="T47" s="106"/>
    </row>
    <row r="48" spans="2:35" x14ac:dyDescent="0.3">
      <c r="B48" s="1" t="s">
        <v>108</v>
      </c>
      <c r="C48" s="106"/>
      <c r="D48" s="106"/>
      <c r="E48" s="106"/>
      <c r="F48" s="106"/>
      <c r="G48" s="106"/>
      <c r="H48" s="106"/>
      <c r="I48" s="106"/>
      <c r="J48" s="106"/>
      <c r="M48" s="106"/>
      <c r="O48" s="106"/>
      <c r="P48" s="106"/>
      <c r="Q48" s="106"/>
      <c r="R48" s="106"/>
      <c r="S48" s="106"/>
      <c r="T48" s="106"/>
    </row>
    <row r="49" spans="2:20" x14ac:dyDescent="0.3">
      <c r="B49" s="1" t="s">
        <v>109</v>
      </c>
      <c r="C49" s="106"/>
      <c r="D49" s="106"/>
      <c r="E49" s="106"/>
      <c r="F49" s="106"/>
      <c r="G49" s="106"/>
      <c r="H49" s="106"/>
      <c r="I49" s="106"/>
      <c r="J49" s="106"/>
      <c r="M49" s="106"/>
      <c r="O49" s="106"/>
      <c r="P49" s="106"/>
      <c r="Q49" s="106"/>
      <c r="R49" s="106"/>
      <c r="S49" s="106"/>
      <c r="T49" s="106"/>
    </row>
    <row r="50" spans="2:20" x14ac:dyDescent="0.3">
      <c r="C50" s="106"/>
      <c r="D50" s="106"/>
      <c r="E50" s="106"/>
      <c r="F50" s="106"/>
      <c r="G50" s="106"/>
      <c r="H50" s="106"/>
      <c r="I50" s="106"/>
      <c r="J50" s="106"/>
      <c r="M50" s="106"/>
      <c r="O50" s="106"/>
      <c r="P50" s="106"/>
      <c r="Q50" s="106"/>
      <c r="R50" s="106"/>
      <c r="S50" s="106"/>
      <c r="T50" s="106"/>
    </row>
    <row r="51" spans="2:20" x14ac:dyDescent="0.3">
      <c r="C51" s="106"/>
      <c r="D51" s="106"/>
      <c r="E51" s="106"/>
      <c r="F51" s="106"/>
      <c r="G51" s="106"/>
      <c r="H51" s="106"/>
      <c r="I51" s="106"/>
      <c r="J51" s="106"/>
      <c r="M51" s="106"/>
      <c r="O51" s="106"/>
      <c r="P51" s="106"/>
      <c r="Q51" s="106"/>
      <c r="R51" s="106"/>
      <c r="S51" s="106"/>
      <c r="T51" s="106"/>
    </row>
    <row r="52" spans="2:20" x14ac:dyDescent="0.3">
      <c r="C52" s="106"/>
      <c r="D52" s="106"/>
      <c r="E52" s="106"/>
      <c r="F52" s="106"/>
      <c r="G52" s="106"/>
      <c r="H52" s="106"/>
      <c r="I52" s="106"/>
      <c r="J52" s="106"/>
      <c r="M52" s="106"/>
      <c r="O52" s="106"/>
      <c r="P52" s="106"/>
      <c r="Q52" s="106"/>
      <c r="R52" s="106"/>
      <c r="S52" s="106"/>
      <c r="T52" s="106"/>
    </row>
    <row r="53" spans="2:20" x14ac:dyDescent="0.3">
      <c r="C53" s="106"/>
      <c r="D53" s="106"/>
      <c r="E53" s="106"/>
      <c r="F53" s="106"/>
      <c r="G53" s="106"/>
      <c r="H53" s="106"/>
      <c r="I53" s="106"/>
      <c r="J53" s="106"/>
      <c r="M53" s="106"/>
      <c r="O53" s="106"/>
      <c r="P53" s="106"/>
      <c r="Q53" s="106"/>
      <c r="R53" s="106"/>
      <c r="S53" s="106"/>
      <c r="T53" s="106"/>
    </row>
    <row r="54" spans="2:20" x14ac:dyDescent="0.3">
      <c r="C54" s="106"/>
      <c r="D54" s="106"/>
      <c r="E54" s="106"/>
      <c r="F54" s="106"/>
      <c r="G54" s="106"/>
      <c r="H54" s="106"/>
      <c r="I54" s="106"/>
      <c r="J54" s="106"/>
      <c r="M54" s="106"/>
      <c r="O54" s="106"/>
      <c r="P54" s="106"/>
      <c r="Q54" s="106"/>
      <c r="R54" s="106"/>
      <c r="S54" s="106"/>
      <c r="T54" s="106"/>
    </row>
    <row r="55" spans="2:20" x14ac:dyDescent="0.3">
      <c r="C55" s="106"/>
      <c r="D55" s="106"/>
      <c r="E55" s="106"/>
      <c r="F55" s="106"/>
      <c r="G55" s="106"/>
      <c r="H55" s="106"/>
      <c r="I55" s="106"/>
      <c r="J55" s="106"/>
      <c r="M55" s="106"/>
      <c r="O55" s="106"/>
      <c r="P55" s="106"/>
      <c r="Q55" s="106"/>
      <c r="R55" s="106"/>
      <c r="S55" s="106"/>
      <c r="T55" s="106"/>
    </row>
    <row r="56" spans="2:20" x14ac:dyDescent="0.3">
      <c r="C56" s="106"/>
      <c r="D56" s="106"/>
      <c r="E56" s="106"/>
      <c r="F56" s="106"/>
      <c r="G56" s="106"/>
      <c r="H56" s="106"/>
      <c r="I56" s="106"/>
      <c r="J56" s="106"/>
      <c r="M56" s="106"/>
      <c r="O56" s="106"/>
      <c r="P56" s="106"/>
      <c r="Q56" s="106"/>
      <c r="R56" s="106"/>
      <c r="S56" s="106"/>
      <c r="T56" s="106"/>
    </row>
    <row r="57" spans="2:20" x14ac:dyDescent="0.3">
      <c r="C57" s="106"/>
      <c r="D57" s="106"/>
      <c r="E57" s="106"/>
      <c r="F57" s="106"/>
      <c r="G57" s="106"/>
      <c r="H57" s="106"/>
      <c r="I57" s="106"/>
      <c r="J57" s="106"/>
      <c r="M57" s="106"/>
      <c r="O57" s="106"/>
      <c r="P57" s="106"/>
      <c r="Q57" s="106"/>
      <c r="R57" s="106"/>
      <c r="S57" s="106"/>
      <c r="T57" s="106"/>
    </row>
    <row r="58" spans="2:20" x14ac:dyDescent="0.3">
      <c r="C58" s="106"/>
      <c r="D58" s="106"/>
      <c r="E58" s="106"/>
      <c r="F58" s="106"/>
      <c r="G58" s="106"/>
      <c r="H58" s="106"/>
      <c r="I58" s="106"/>
      <c r="J58" s="106"/>
      <c r="M58" s="106"/>
      <c r="O58" s="106"/>
      <c r="P58" s="106"/>
      <c r="Q58" s="106"/>
      <c r="R58" s="106"/>
      <c r="S58" s="106"/>
      <c r="T58" s="106"/>
    </row>
    <row r="59" spans="2:20" x14ac:dyDescent="0.3">
      <c r="C59" s="106"/>
      <c r="D59" s="106"/>
      <c r="E59" s="106"/>
      <c r="F59" s="106"/>
      <c r="G59" s="106"/>
      <c r="H59" s="106"/>
      <c r="I59" s="106"/>
      <c r="J59" s="106"/>
      <c r="M59" s="106"/>
      <c r="O59" s="106"/>
      <c r="P59" s="106"/>
      <c r="Q59" s="106"/>
      <c r="R59" s="106"/>
      <c r="S59" s="106"/>
      <c r="T59" s="106"/>
    </row>
    <row r="60" spans="2:20" x14ac:dyDescent="0.3">
      <c r="C60" s="106"/>
      <c r="D60" s="106"/>
      <c r="E60" s="106"/>
      <c r="F60" s="106"/>
      <c r="G60" s="106"/>
      <c r="H60" s="106"/>
      <c r="I60" s="106"/>
      <c r="J60" s="106"/>
      <c r="M60" s="106"/>
      <c r="O60" s="106"/>
      <c r="P60" s="106"/>
      <c r="Q60" s="106"/>
      <c r="R60" s="106"/>
      <c r="S60" s="106"/>
      <c r="T60" s="106"/>
    </row>
    <row r="61" spans="2:20" x14ac:dyDescent="0.3">
      <c r="C61" s="106"/>
      <c r="D61" s="106"/>
      <c r="E61" s="106"/>
      <c r="F61" s="106"/>
      <c r="G61" s="106"/>
      <c r="H61" s="106"/>
      <c r="I61" s="106"/>
      <c r="J61" s="106"/>
      <c r="M61" s="106"/>
      <c r="O61" s="106"/>
      <c r="P61" s="106"/>
      <c r="Q61" s="106"/>
      <c r="R61" s="106"/>
      <c r="S61" s="106"/>
      <c r="T61" s="106"/>
    </row>
    <row r="62" spans="2:20" x14ac:dyDescent="0.3">
      <c r="C62" s="106"/>
      <c r="D62" s="106"/>
      <c r="E62" s="106"/>
      <c r="F62" s="106"/>
      <c r="G62" s="106"/>
      <c r="H62" s="106"/>
      <c r="I62" s="106"/>
      <c r="J62" s="106"/>
      <c r="M62" s="106"/>
      <c r="O62" s="106"/>
      <c r="P62" s="106"/>
      <c r="Q62" s="106"/>
      <c r="R62" s="106"/>
      <c r="S62" s="106"/>
      <c r="T62" s="106"/>
    </row>
    <row r="63" spans="2:20" x14ac:dyDescent="0.3">
      <c r="C63" s="106"/>
      <c r="D63" s="106"/>
      <c r="E63" s="106"/>
      <c r="F63" s="106"/>
      <c r="G63" s="106"/>
      <c r="H63" s="106"/>
      <c r="I63" s="106"/>
      <c r="J63" s="106"/>
      <c r="M63" s="106"/>
      <c r="O63" s="106"/>
      <c r="P63" s="106"/>
      <c r="Q63" s="106"/>
      <c r="R63" s="106"/>
      <c r="S63" s="106"/>
      <c r="T63" s="106"/>
    </row>
    <row r="64" spans="2:20" x14ac:dyDescent="0.3">
      <c r="C64" s="106"/>
      <c r="D64" s="106"/>
      <c r="E64" s="106"/>
      <c r="F64" s="106"/>
      <c r="G64" s="106"/>
      <c r="H64" s="106"/>
      <c r="I64" s="106"/>
      <c r="J64" s="106"/>
      <c r="M64" s="106"/>
      <c r="O64" s="106"/>
      <c r="P64" s="106"/>
      <c r="Q64" s="106"/>
      <c r="R64" s="106"/>
      <c r="S64" s="106"/>
      <c r="T64" s="106"/>
    </row>
    <row r="65" spans="3:20" x14ac:dyDescent="0.3">
      <c r="C65" s="106"/>
      <c r="D65" s="106"/>
      <c r="E65" s="106"/>
      <c r="F65" s="106"/>
      <c r="G65" s="106"/>
      <c r="H65" s="106"/>
      <c r="I65" s="106"/>
      <c r="J65" s="106"/>
      <c r="M65" s="106"/>
      <c r="O65" s="106"/>
      <c r="P65" s="106"/>
      <c r="Q65" s="106"/>
      <c r="R65" s="106"/>
      <c r="S65" s="106"/>
      <c r="T65" s="106"/>
    </row>
    <row r="66" spans="3:20" x14ac:dyDescent="0.3">
      <c r="C66" s="106"/>
      <c r="D66" s="106"/>
      <c r="E66" s="106"/>
      <c r="F66" s="106"/>
      <c r="G66" s="106"/>
      <c r="H66" s="106"/>
      <c r="I66" s="106"/>
      <c r="J66" s="106"/>
      <c r="M66" s="106"/>
      <c r="O66" s="106"/>
      <c r="P66" s="106"/>
      <c r="Q66" s="106"/>
      <c r="R66" s="106"/>
      <c r="S66" s="106"/>
      <c r="T66" s="106"/>
    </row>
    <row r="67" spans="3:20" x14ac:dyDescent="0.3">
      <c r="C67" s="106"/>
      <c r="D67" s="106"/>
      <c r="E67" s="106"/>
      <c r="F67" s="106"/>
      <c r="G67" s="106"/>
      <c r="H67" s="106"/>
      <c r="I67" s="106"/>
      <c r="J67" s="106"/>
      <c r="M67" s="106"/>
      <c r="O67" s="106"/>
      <c r="P67" s="106"/>
      <c r="Q67" s="106"/>
      <c r="R67" s="106"/>
      <c r="S67" s="106"/>
      <c r="T67" s="106"/>
    </row>
    <row r="68" spans="3:20" x14ac:dyDescent="0.3">
      <c r="C68" s="106"/>
      <c r="D68" s="106"/>
      <c r="E68" s="106"/>
      <c r="F68" s="106"/>
      <c r="G68" s="106"/>
      <c r="H68" s="106"/>
      <c r="I68" s="106"/>
      <c r="J68" s="106"/>
      <c r="M68" s="106"/>
      <c r="O68" s="106"/>
      <c r="P68" s="106"/>
      <c r="Q68" s="106"/>
      <c r="R68" s="106"/>
      <c r="S68" s="106"/>
      <c r="T68" s="106"/>
    </row>
    <row r="69" spans="3:20" x14ac:dyDescent="0.3">
      <c r="C69" s="106"/>
      <c r="D69" s="106"/>
      <c r="E69" s="106"/>
      <c r="F69" s="106"/>
      <c r="G69" s="106"/>
      <c r="H69" s="106"/>
      <c r="I69" s="106"/>
      <c r="J69" s="106"/>
      <c r="M69" s="106"/>
      <c r="O69" s="106"/>
      <c r="P69" s="106"/>
      <c r="Q69" s="106"/>
      <c r="R69" s="106"/>
      <c r="S69" s="106"/>
      <c r="T69" s="106"/>
    </row>
    <row r="70" spans="3:20" x14ac:dyDescent="0.3">
      <c r="C70" s="106"/>
      <c r="D70" s="106"/>
      <c r="E70" s="106"/>
      <c r="F70" s="106"/>
      <c r="G70" s="106"/>
      <c r="H70" s="106"/>
      <c r="I70" s="106"/>
      <c r="J70" s="106"/>
      <c r="M70" s="106"/>
      <c r="O70" s="106"/>
      <c r="P70" s="106"/>
      <c r="Q70" s="106"/>
      <c r="R70" s="106"/>
      <c r="S70" s="106"/>
      <c r="T70" s="106"/>
    </row>
    <row r="71" spans="3:20" x14ac:dyDescent="0.3">
      <c r="C71" s="106"/>
      <c r="D71" s="106"/>
      <c r="E71" s="106"/>
      <c r="F71" s="106"/>
      <c r="G71" s="106"/>
      <c r="H71" s="106"/>
      <c r="I71" s="106"/>
      <c r="J71" s="106"/>
      <c r="M71" s="106"/>
      <c r="O71" s="106"/>
      <c r="P71" s="106"/>
      <c r="Q71" s="106"/>
      <c r="R71" s="106"/>
      <c r="S71" s="106"/>
      <c r="T71" s="106"/>
    </row>
    <row r="72" spans="3:20" x14ac:dyDescent="0.3">
      <c r="C72" s="106"/>
      <c r="D72" s="106"/>
      <c r="E72" s="106"/>
      <c r="F72" s="106"/>
      <c r="G72" s="106"/>
      <c r="H72" s="106"/>
      <c r="I72" s="106"/>
      <c r="J72" s="106"/>
      <c r="M72" s="106"/>
      <c r="O72" s="106"/>
      <c r="P72" s="106"/>
      <c r="Q72" s="106"/>
      <c r="R72" s="106"/>
      <c r="S72" s="106"/>
      <c r="T72" s="106"/>
    </row>
    <row r="73" spans="3:20" x14ac:dyDescent="0.3">
      <c r="C73" s="106"/>
      <c r="D73" s="106"/>
      <c r="E73" s="106"/>
      <c r="F73" s="106"/>
      <c r="G73" s="106"/>
      <c r="H73" s="106"/>
      <c r="I73" s="106"/>
      <c r="J73" s="106"/>
      <c r="M73" s="106"/>
      <c r="O73" s="106"/>
      <c r="P73" s="106"/>
      <c r="Q73" s="106"/>
      <c r="R73" s="106"/>
      <c r="S73" s="106"/>
      <c r="T73" s="106"/>
    </row>
    <row r="74" spans="3:20" x14ac:dyDescent="0.3">
      <c r="C74" s="106"/>
      <c r="D74" s="106"/>
      <c r="E74" s="106"/>
      <c r="F74" s="106"/>
      <c r="G74" s="106"/>
      <c r="H74" s="106"/>
      <c r="I74" s="106"/>
      <c r="J74" s="106"/>
      <c r="M74" s="106"/>
      <c r="O74" s="106"/>
      <c r="P74" s="106"/>
      <c r="Q74" s="106"/>
      <c r="R74" s="106"/>
      <c r="S74" s="106"/>
      <c r="T74" s="106"/>
    </row>
    <row r="75" spans="3:20" x14ac:dyDescent="0.3">
      <c r="C75" s="106"/>
      <c r="D75" s="106"/>
      <c r="E75" s="106"/>
      <c r="F75" s="106"/>
      <c r="G75" s="106"/>
      <c r="H75" s="106"/>
      <c r="I75" s="106"/>
      <c r="J75" s="106"/>
      <c r="M75" s="106"/>
      <c r="O75" s="106"/>
      <c r="P75" s="106"/>
      <c r="Q75" s="106"/>
      <c r="R75" s="106"/>
      <c r="S75" s="106"/>
      <c r="T75" s="106"/>
    </row>
    <row r="76" spans="3:20" x14ac:dyDescent="0.3">
      <c r="C76" s="106"/>
      <c r="D76" s="106"/>
      <c r="E76" s="106"/>
      <c r="F76" s="106"/>
      <c r="G76" s="106"/>
      <c r="H76" s="106"/>
      <c r="I76" s="106"/>
      <c r="J76" s="106"/>
      <c r="M76" s="106"/>
      <c r="O76" s="106"/>
      <c r="P76" s="106"/>
      <c r="Q76" s="106"/>
      <c r="R76" s="106"/>
      <c r="S76" s="106"/>
      <c r="T76" s="106"/>
    </row>
    <row r="77" spans="3:20" x14ac:dyDescent="0.3">
      <c r="C77" s="106"/>
      <c r="D77" s="106"/>
      <c r="E77" s="106"/>
      <c r="F77" s="106"/>
      <c r="G77" s="106"/>
      <c r="H77" s="106"/>
      <c r="I77" s="106"/>
      <c r="J77" s="106"/>
      <c r="M77" s="106"/>
      <c r="O77" s="106"/>
      <c r="P77" s="106"/>
      <c r="Q77" s="106"/>
      <c r="R77" s="106"/>
      <c r="S77" s="106"/>
      <c r="T77" s="106"/>
    </row>
    <row r="78" spans="3:20" x14ac:dyDescent="0.3">
      <c r="C78" s="106"/>
      <c r="D78" s="106"/>
      <c r="E78" s="106"/>
      <c r="F78" s="106"/>
      <c r="G78" s="106"/>
      <c r="H78" s="106"/>
      <c r="I78" s="106"/>
      <c r="J78" s="106"/>
      <c r="M78" s="106"/>
      <c r="O78" s="106"/>
      <c r="P78" s="106"/>
      <c r="Q78" s="106"/>
      <c r="R78" s="106"/>
      <c r="S78" s="106"/>
      <c r="T78" s="106"/>
    </row>
    <row r="79" spans="3:20" x14ac:dyDescent="0.3">
      <c r="C79" s="106"/>
      <c r="D79" s="106"/>
      <c r="E79" s="106"/>
      <c r="F79" s="106"/>
      <c r="G79" s="106"/>
      <c r="H79" s="106"/>
      <c r="I79" s="106"/>
      <c r="J79" s="106"/>
      <c r="M79" s="106"/>
      <c r="O79" s="106"/>
      <c r="P79" s="106"/>
      <c r="Q79" s="106"/>
      <c r="R79" s="106"/>
      <c r="S79" s="106"/>
      <c r="T79" s="106"/>
    </row>
    <row r="80" spans="3:20" x14ac:dyDescent="0.3">
      <c r="C80" s="106"/>
      <c r="D80" s="106"/>
      <c r="E80" s="106"/>
      <c r="F80" s="106"/>
      <c r="G80" s="106"/>
      <c r="H80" s="106"/>
      <c r="I80" s="106"/>
      <c r="J80" s="106"/>
      <c r="M80" s="106"/>
      <c r="O80" s="106"/>
      <c r="P80" s="106"/>
      <c r="Q80" s="106"/>
      <c r="R80" s="106"/>
      <c r="S80" s="106"/>
      <c r="T80" s="106"/>
    </row>
    <row r="81" spans="3:20" x14ac:dyDescent="0.3">
      <c r="C81" s="106"/>
      <c r="D81" s="106"/>
      <c r="E81" s="106"/>
      <c r="F81" s="106"/>
      <c r="G81" s="106"/>
      <c r="H81" s="106"/>
      <c r="I81" s="106"/>
      <c r="J81" s="106"/>
      <c r="M81" s="106"/>
      <c r="O81" s="106"/>
      <c r="P81" s="106"/>
      <c r="Q81" s="106"/>
      <c r="R81" s="106"/>
      <c r="S81" s="106"/>
      <c r="T81" s="106"/>
    </row>
    <row r="82" spans="3:20" x14ac:dyDescent="0.3">
      <c r="C82" s="106"/>
      <c r="D82" s="106"/>
      <c r="E82" s="106"/>
      <c r="F82" s="106"/>
      <c r="G82" s="106"/>
      <c r="H82" s="106"/>
      <c r="I82" s="106"/>
      <c r="J82" s="106"/>
      <c r="M82" s="106"/>
      <c r="O82" s="106"/>
      <c r="P82" s="106"/>
      <c r="Q82" s="106"/>
      <c r="R82" s="106"/>
      <c r="S82" s="106"/>
      <c r="T82" s="106"/>
    </row>
    <row r="83" spans="3:20" x14ac:dyDescent="0.3">
      <c r="C83" s="106"/>
      <c r="D83" s="106"/>
      <c r="E83" s="106"/>
      <c r="F83" s="106"/>
      <c r="G83" s="106"/>
      <c r="H83" s="106"/>
      <c r="I83" s="106"/>
      <c r="J83" s="106"/>
      <c r="M83" s="106"/>
      <c r="O83" s="106"/>
      <c r="P83" s="106"/>
      <c r="Q83" s="106"/>
      <c r="R83" s="106"/>
      <c r="S83" s="106"/>
      <c r="T83" s="106"/>
    </row>
    <row r="84" spans="3:20" x14ac:dyDescent="0.3">
      <c r="C84" s="106"/>
      <c r="D84" s="106"/>
      <c r="E84" s="106"/>
      <c r="F84" s="106"/>
      <c r="G84" s="106"/>
      <c r="H84" s="106"/>
      <c r="I84" s="106"/>
      <c r="J84" s="106"/>
      <c r="M84" s="106"/>
      <c r="O84" s="106"/>
      <c r="P84" s="106"/>
      <c r="Q84" s="106"/>
      <c r="R84" s="106"/>
      <c r="S84" s="106"/>
      <c r="T84" s="106"/>
    </row>
    <row r="85" spans="3:20" x14ac:dyDescent="0.3">
      <c r="C85" s="106"/>
      <c r="D85" s="106"/>
      <c r="E85" s="106"/>
      <c r="F85" s="106"/>
      <c r="G85" s="106"/>
      <c r="H85" s="106"/>
      <c r="I85" s="106"/>
      <c r="J85" s="106"/>
      <c r="M85" s="106"/>
      <c r="O85" s="106"/>
      <c r="P85" s="106"/>
      <c r="Q85" s="106"/>
      <c r="R85" s="106"/>
      <c r="S85" s="106"/>
      <c r="T85" s="106"/>
    </row>
    <row r="86" spans="3:20" x14ac:dyDescent="0.3">
      <c r="C86" s="106"/>
      <c r="D86" s="106"/>
      <c r="E86" s="106"/>
      <c r="F86" s="106"/>
      <c r="G86" s="106"/>
      <c r="H86" s="106"/>
      <c r="I86" s="106"/>
      <c r="J86" s="106"/>
      <c r="M86" s="106"/>
      <c r="O86" s="106"/>
      <c r="P86" s="106"/>
      <c r="Q86" s="106"/>
      <c r="R86" s="106"/>
      <c r="S86" s="106"/>
      <c r="T86" s="106"/>
    </row>
    <row r="87" spans="3:20" x14ac:dyDescent="0.3">
      <c r="C87" s="106"/>
      <c r="D87" s="106"/>
      <c r="E87" s="106"/>
      <c r="F87" s="106"/>
      <c r="G87" s="106"/>
      <c r="H87" s="106"/>
      <c r="I87" s="106"/>
      <c r="J87" s="106"/>
      <c r="M87" s="106"/>
      <c r="O87" s="106"/>
      <c r="P87" s="106"/>
      <c r="Q87" s="106"/>
      <c r="R87" s="106"/>
      <c r="S87" s="106"/>
      <c r="T87" s="106"/>
    </row>
    <row r="88" spans="3:20" x14ac:dyDescent="0.3">
      <c r="C88" s="106"/>
      <c r="D88" s="106"/>
      <c r="E88" s="106"/>
      <c r="F88" s="106"/>
      <c r="G88" s="106"/>
      <c r="H88" s="106"/>
      <c r="I88" s="106"/>
      <c r="J88" s="106"/>
      <c r="M88" s="106"/>
      <c r="O88" s="106"/>
      <c r="P88" s="106"/>
      <c r="Q88" s="106"/>
      <c r="R88" s="106"/>
      <c r="S88" s="106"/>
      <c r="T88" s="106"/>
    </row>
    <row r="89" spans="3:20" x14ac:dyDescent="0.3">
      <c r="C89" s="106"/>
      <c r="D89" s="106"/>
      <c r="E89" s="106"/>
      <c r="F89" s="106"/>
      <c r="G89" s="106"/>
      <c r="H89" s="106"/>
      <c r="I89" s="106"/>
      <c r="J89" s="106"/>
      <c r="M89" s="106"/>
      <c r="O89" s="106"/>
      <c r="P89" s="106"/>
      <c r="Q89" s="106"/>
      <c r="R89" s="106"/>
      <c r="S89" s="106"/>
      <c r="T89" s="106"/>
    </row>
    <row r="90" spans="3:20" x14ac:dyDescent="0.3">
      <c r="C90" s="106"/>
      <c r="D90" s="106"/>
      <c r="E90" s="106"/>
      <c r="F90" s="106"/>
      <c r="G90" s="106"/>
      <c r="H90" s="106"/>
      <c r="I90" s="106"/>
      <c r="J90" s="106"/>
      <c r="M90" s="106"/>
      <c r="O90" s="106"/>
      <c r="P90" s="106"/>
      <c r="Q90" s="106"/>
      <c r="R90" s="106"/>
      <c r="S90" s="106"/>
      <c r="T90" s="106"/>
    </row>
    <row r="91" spans="3:20" x14ac:dyDescent="0.3">
      <c r="C91" s="106"/>
      <c r="D91" s="106"/>
      <c r="E91" s="106"/>
      <c r="F91" s="106"/>
      <c r="G91" s="106"/>
      <c r="H91" s="106"/>
      <c r="I91" s="106"/>
      <c r="J91" s="106"/>
      <c r="M91" s="106"/>
      <c r="O91" s="106"/>
      <c r="P91" s="106"/>
      <c r="Q91" s="106"/>
      <c r="R91" s="106"/>
      <c r="S91" s="106"/>
      <c r="T91" s="106"/>
    </row>
    <row r="92" spans="3:20" x14ac:dyDescent="0.3">
      <c r="C92" s="106"/>
      <c r="D92" s="106"/>
      <c r="E92" s="106"/>
      <c r="F92" s="106"/>
      <c r="G92" s="106"/>
      <c r="H92" s="106"/>
      <c r="I92" s="106"/>
      <c r="J92" s="106"/>
      <c r="M92" s="106"/>
      <c r="O92" s="106"/>
      <c r="P92" s="106"/>
      <c r="Q92" s="106"/>
      <c r="R92" s="106"/>
      <c r="S92" s="106"/>
      <c r="T92" s="106"/>
    </row>
    <row r="93" spans="3:20" x14ac:dyDescent="0.3">
      <c r="C93" s="106"/>
      <c r="D93" s="106"/>
      <c r="E93" s="106"/>
      <c r="F93" s="106"/>
      <c r="G93" s="106"/>
      <c r="H93" s="106"/>
      <c r="I93" s="106"/>
      <c r="J93" s="106"/>
      <c r="M93" s="106"/>
      <c r="O93" s="106"/>
      <c r="P93" s="106"/>
      <c r="Q93" s="106"/>
      <c r="R93" s="106"/>
      <c r="S93" s="106"/>
      <c r="T93" s="106"/>
    </row>
    <row r="94" spans="3:20" x14ac:dyDescent="0.3">
      <c r="C94" s="106"/>
      <c r="D94" s="106"/>
      <c r="E94" s="106"/>
      <c r="F94" s="106"/>
      <c r="G94" s="106"/>
      <c r="H94" s="106"/>
      <c r="I94" s="106"/>
      <c r="J94" s="106"/>
      <c r="M94" s="106"/>
      <c r="O94" s="106"/>
      <c r="P94" s="106"/>
      <c r="Q94" s="106"/>
      <c r="R94" s="106"/>
      <c r="S94" s="106"/>
      <c r="T94" s="106"/>
    </row>
    <row r="95" spans="3:20" x14ac:dyDescent="0.3">
      <c r="C95" s="106"/>
      <c r="D95" s="106"/>
      <c r="E95" s="106"/>
      <c r="F95" s="106"/>
      <c r="G95" s="106"/>
      <c r="H95" s="106"/>
      <c r="I95" s="106"/>
      <c r="J95" s="106"/>
      <c r="M95" s="106"/>
      <c r="O95" s="106"/>
      <c r="P95" s="106"/>
      <c r="Q95" s="106"/>
      <c r="R95" s="106"/>
      <c r="S95" s="106"/>
      <c r="T95" s="106"/>
    </row>
    <row r="96" spans="3:20" x14ac:dyDescent="0.3">
      <c r="C96" s="106"/>
      <c r="D96" s="106"/>
      <c r="E96" s="106"/>
      <c r="F96" s="106"/>
      <c r="G96" s="106"/>
      <c r="H96" s="106"/>
      <c r="I96" s="106"/>
      <c r="J96" s="106"/>
      <c r="M96" s="106"/>
      <c r="O96" s="106"/>
      <c r="P96" s="106"/>
      <c r="Q96" s="106"/>
      <c r="R96" s="106"/>
      <c r="S96" s="106"/>
      <c r="T96" s="106"/>
    </row>
    <row r="97" spans="3:20" x14ac:dyDescent="0.3">
      <c r="C97" s="106"/>
      <c r="D97" s="106"/>
      <c r="E97" s="106"/>
      <c r="F97" s="106"/>
      <c r="G97" s="106"/>
      <c r="H97" s="106"/>
      <c r="I97" s="106"/>
      <c r="J97" s="106"/>
      <c r="M97" s="106"/>
      <c r="O97" s="106"/>
      <c r="P97" s="106"/>
      <c r="Q97" s="106"/>
      <c r="R97" s="106"/>
      <c r="S97" s="106"/>
      <c r="T97" s="106"/>
    </row>
    <row r="98" spans="3:20" x14ac:dyDescent="0.3">
      <c r="C98" s="106"/>
      <c r="D98" s="106"/>
      <c r="E98" s="106"/>
      <c r="F98" s="106"/>
      <c r="G98" s="106"/>
      <c r="H98" s="106"/>
      <c r="I98" s="106"/>
      <c r="J98" s="106"/>
      <c r="M98" s="106"/>
      <c r="O98" s="106"/>
      <c r="P98" s="106"/>
      <c r="Q98" s="106"/>
      <c r="R98" s="106"/>
      <c r="S98" s="106"/>
      <c r="T98" s="106"/>
    </row>
    <row r="99" spans="3:20" x14ac:dyDescent="0.3">
      <c r="C99" s="106"/>
      <c r="D99" s="106"/>
      <c r="E99" s="106"/>
      <c r="F99" s="106"/>
      <c r="G99" s="106"/>
      <c r="H99" s="106"/>
      <c r="I99" s="106"/>
      <c r="J99" s="106"/>
      <c r="M99" s="106"/>
      <c r="O99" s="106"/>
      <c r="P99" s="106"/>
      <c r="Q99" s="106"/>
      <c r="R99" s="106"/>
      <c r="S99" s="106"/>
      <c r="T99" s="106"/>
    </row>
    <row r="100" spans="3:20" x14ac:dyDescent="0.3">
      <c r="C100" s="106"/>
      <c r="D100" s="106"/>
      <c r="E100" s="106"/>
      <c r="F100" s="106"/>
      <c r="G100" s="106"/>
      <c r="H100" s="106"/>
      <c r="I100" s="106"/>
      <c r="J100" s="106"/>
      <c r="M100" s="106"/>
      <c r="O100" s="106"/>
      <c r="P100" s="106"/>
      <c r="Q100" s="106"/>
      <c r="R100" s="106"/>
      <c r="S100" s="106"/>
      <c r="T100" s="106"/>
    </row>
    <row r="101" spans="3:20" x14ac:dyDescent="0.3">
      <c r="C101" s="106"/>
      <c r="D101" s="106"/>
      <c r="E101" s="106"/>
      <c r="F101" s="106"/>
      <c r="G101" s="106"/>
      <c r="H101" s="106"/>
      <c r="I101" s="106"/>
      <c r="J101" s="106"/>
      <c r="M101" s="106"/>
      <c r="O101" s="106"/>
      <c r="P101" s="106"/>
      <c r="Q101" s="106"/>
      <c r="R101" s="106"/>
      <c r="S101" s="106"/>
      <c r="T101" s="106"/>
    </row>
    <row r="102" spans="3:20" x14ac:dyDescent="0.3">
      <c r="C102" s="106"/>
      <c r="D102" s="106"/>
      <c r="E102" s="106"/>
      <c r="F102" s="106"/>
      <c r="G102" s="106"/>
      <c r="H102" s="106"/>
      <c r="I102" s="106"/>
      <c r="J102" s="106"/>
      <c r="M102" s="106"/>
      <c r="O102" s="106"/>
      <c r="P102" s="106"/>
      <c r="Q102" s="106"/>
      <c r="R102" s="106"/>
      <c r="S102" s="106"/>
      <c r="T102" s="106"/>
    </row>
    <row r="103" spans="3:20" x14ac:dyDescent="0.3">
      <c r="C103" s="106"/>
      <c r="D103" s="106"/>
      <c r="E103" s="106"/>
      <c r="F103" s="106"/>
      <c r="G103" s="106"/>
      <c r="H103" s="106"/>
      <c r="I103" s="106"/>
      <c r="J103" s="106"/>
      <c r="M103" s="106"/>
      <c r="O103" s="106"/>
      <c r="P103" s="106"/>
      <c r="Q103" s="106"/>
      <c r="R103" s="106"/>
      <c r="S103" s="106"/>
      <c r="T103" s="106"/>
    </row>
    <row r="104" spans="3:20" x14ac:dyDescent="0.3">
      <c r="C104" s="106"/>
      <c r="D104" s="106"/>
      <c r="E104" s="106"/>
      <c r="F104" s="106"/>
      <c r="G104" s="106"/>
      <c r="H104" s="106"/>
      <c r="I104" s="106"/>
      <c r="J104" s="106"/>
      <c r="M104" s="106"/>
      <c r="O104" s="106"/>
      <c r="P104" s="106"/>
      <c r="Q104" s="106"/>
      <c r="R104" s="106"/>
      <c r="S104" s="106"/>
      <c r="T104" s="106"/>
    </row>
    <row r="105" spans="3:20" x14ac:dyDescent="0.3">
      <c r="C105" s="106"/>
      <c r="D105" s="106"/>
      <c r="E105" s="106"/>
      <c r="F105" s="106"/>
      <c r="G105" s="106"/>
      <c r="H105" s="106"/>
      <c r="I105" s="106"/>
      <c r="J105" s="106"/>
      <c r="M105" s="106"/>
      <c r="O105" s="106"/>
      <c r="P105" s="106"/>
      <c r="Q105" s="106"/>
      <c r="R105" s="106"/>
      <c r="S105" s="106"/>
      <c r="T105" s="106"/>
    </row>
    <row r="106" spans="3:20" x14ac:dyDescent="0.3">
      <c r="C106" s="106"/>
      <c r="D106" s="106"/>
      <c r="E106" s="106"/>
      <c r="F106" s="106"/>
      <c r="G106" s="106"/>
      <c r="H106" s="106"/>
      <c r="I106" s="106"/>
      <c r="J106" s="106"/>
      <c r="M106" s="106"/>
      <c r="O106" s="106"/>
      <c r="P106" s="106"/>
      <c r="Q106" s="106"/>
      <c r="R106" s="106"/>
      <c r="S106" s="106"/>
      <c r="T106" s="106"/>
    </row>
    <row r="107" spans="3:20" x14ac:dyDescent="0.3">
      <c r="C107" s="106"/>
      <c r="D107" s="106"/>
      <c r="E107" s="106"/>
      <c r="F107" s="106"/>
      <c r="G107" s="106"/>
      <c r="H107" s="106"/>
      <c r="I107" s="106"/>
      <c r="J107" s="106"/>
      <c r="M107" s="106"/>
      <c r="O107" s="106"/>
      <c r="P107" s="106"/>
      <c r="Q107" s="106"/>
      <c r="R107" s="106"/>
      <c r="S107" s="106"/>
      <c r="T107" s="106"/>
    </row>
    <row r="108" spans="3:20" x14ac:dyDescent="0.3">
      <c r="C108" s="106"/>
      <c r="D108" s="106"/>
      <c r="E108" s="106"/>
      <c r="F108" s="106"/>
      <c r="G108" s="106"/>
      <c r="H108" s="106"/>
      <c r="I108" s="106"/>
      <c r="J108" s="106"/>
      <c r="M108" s="106"/>
      <c r="O108" s="106"/>
      <c r="P108" s="106"/>
      <c r="Q108" s="106"/>
      <c r="R108" s="106"/>
      <c r="S108" s="106"/>
      <c r="T108" s="106"/>
    </row>
    <row r="109" spans="3:20" x14ac:dyDescent="0.3">
      <c r="C109" s="106"/>
      <c r="D109" s="106"/>
      <c r="E109" s="106"/>
      <c r="F109" s="106"/>
      <c r="G109" s="106"/>
      <c r="H109" s="106"/>
      <c r="I109" s="106"/>
      <c r="J109" s="106"/>
      <c r="M109" s="106"/>
      <c r="O109" s="106"/>
      <c r="P109" s="106"/>
      <c r="Q109" s="106"/>
      <c r="R109" s="106"/>
      <c r="S109" s="106"/>
      <c r="T109" s="106"/>
    </row>
    <row r="110" spans="3:20" x14ac:dyDescent="0.3">
      <c r="C110" s="106"/>
      <c r="D110" s="106"/>
      <c r="E110" s="106"/>
      <c r="F110" s="106"/>
      <c r="G110" s="106"/>
      <c r="H110" s="106"/>
      <c r="I110" s="106"/>
      <c r="J110" s="106"/>
      <c r="M110" s="106"/>
      <c r="O110" s="106"/>
      <c r="P110" s="106"/>
      <c r="Q110" s="106"/>
      <c r="R110" s="106"/>
      <c r="S110" s="106"/>
      <c r="T110" s="106"/>
    </row>
    <row r="111" spans="3:20" x14ac:dyDescent="0.3">
      <c r="C111" s="106"/>
      <c r="D111" s="106"/>
      <c r="E111" s="106"/>
      <c r="F111" s="106"/>
      <c r="G111" s="106"/>
      <c r="H111" s="106"/>
      <c r="I111" s="106"/>
      <c r="J111" s="106"/>
      <c r="M111" s="106"/>
      <c r="O111" s="106"/>
      <c r="P111" s="106"/>
      <c r="Q111" s="106"/>
      <c r="R111" s="106"/>
      <c r="S111" s="106"/>
      <c r="T111" s="106"/>
    </row>
    <row r="112" spans="3:20" x14ac:dyDescent="0.3">
      <c r="C112" s="106"/>
      <c r="D112" s="106"/>
      <c r="E112" s="106"/>
      <c r="F112" s="106"/>
      <c r="G112" s="106"/>
      <c r="H112" s="106"/>
      <c r="I112" s="106"/>
      <c r="J112" s="106"/>
      <c r="M112" s="106"/>
      <c r="O112" s="106"/>
      <c r="P112" s="106"/>
      <c r="Q112" s="106"/>
      <c r="R112" s="106"/>
      <c r="S112" s="106"/>
      <c r="T112" s="106"/>
    </row>
    <row r="113" spans="3:20" x14ac:dyDescent="0.3">
      <c r="C113" s="106"/>
      <c r="D113" s="106"/>
      <c r="E113" s="106"/>
      <c r="F113" s="106"/>
      <c r="G113" s="106"/>
      <c r="H113" s="106"/>
      <c r="I113" s="106"/>
      <c r="J113" s="106"/>
      <c r="M113" s="106"/>
      <c r="O113" s="106"/>
      <c r="P113" s="106"/>
      <c r="Q113" s="106"/>
      <c r="R113" s="106"/>
      <c r="S113" s="106"/>
      <c r="T113" s="106"/>
    </row>
    <row r="114" spans="3:20" x14ac:dyDescent="0.3">
      <c r="C114" s="106"/>
      <c r="D114" s="106"/>
      <c r="E114" s="106"/>
      <c r="F114" s="106"/>
      <c r="G114" s="106"/>
      <c r="H114" s="106"/>
      <c r="I114" s="106"/>
      <c r="J114" s="106"/>
      <c r="M114" s="106"/>
      <c r="O114" s="106"/>
      <c r="P114" s="106"/>
      <c r="Q114" s="106"/>
      <c r="R114" s="106"/>
      <c r="S114" s="106"/>
      <c r="T114" s="106"/>
    </row>
    <row r="115" spans="3:20" x14ac:dyDescent="0.3">
      <c r="C115" s="106"/>
      <c r="D115" s="106"/>
      <c r="E115" s="106"/>
      <c r="F115" s="106"/>
      <c r="G115" s="106"/>
      <c r="H115" s="106"/>
      <c r="I115" s="106"/>
      <c r="J115" s="106"/>
      <c r="M115" s="106"/>
      <c r="O115" s="106"/>
      <c r="P115" s="106"/>
      <c r="Q115" s="106"/>
      <c r="R115" s="106"/>
      <c r="S115" s="106"/>
      <c r="T115" s="106"/>
    </row>
    <row r="116" spans="3:20" x14ac:dyDescent="0.3">
      <c r="C116" s="106"/>
      <c r="D116" s="106"/>
      <c r="E116" s="106"/>
      <c r="F116" s="106"/>
      <c r="G116" s="106"/>
      <c r="H116" s="106"/>
      <c r="I116" s="106"/>
      <c r="J116" s="106"/>
      <c r="M116" s="106"/>
      <c r="O116" s="106"/>
      <c r="P116" s="106"/>
      <c r="Q116" s="106"/>
      <c r="R116" s="106"/>
      <c r="S116" s="106"/>
      <c r="T116" s="106"/>
    </row>
    <row r="117" spans="3:20" x14ac:dyDescent="0.3">
      <c r="C117" s="106"/>
      <c r="D117" s="106"/>
      <c r="E117" s="106"/>
      <c r="F117" s="106"/>
      <c r="G117" s="106"/>
      <c r="H117" s="106"/>
      <c r="I117" s="106"/>
      <c r="J117" s="106"/>
      <c r="M117" s="106"/>
      <c r="O117" s="106"/>
      <c r="P117" s="106"/>
      <c r="Q117" s="106"/>
      <c r="R117" s="106"/>
      <c r="S117" s="106"/>
      <c r="T117" s="106"/>
    </row>
    <row r="118" spans="3:20" x14ac:dyDescent="0.3">
      <c r="C118" s="106"/>
      <c r="D118" s="106"/>
      <c r="E118" s="106"/>
      <c r="F118" s="106"/>
      <c r="G118" s="106"/>
      <c r="H118" s="106"/>
      <c r="I118" s="106"/>
      <c r="J118" s="106"/>
      <c r="M118" s="106"/>
      <c r="O118" s="106"/>
      <c r="P118" s="106"/>
      <c r="Q118" s="106"/>
      <c r="R118" s="106"/>
      <c r="S118" s="106"/>
      <c r="T118" s="106"/>
    </row>
    <row r="119" spans="3:20" x14ac:dyDescent="0.3">
      <c r="C119" s="106"/>
      <c r="D119" s="106"/>
      <c r="E119" s="106"/>
      <c r="F119" s="106"/>
      <c r="G119" s="106"/>
      <c r="H119" s="106"/>
      <c r="I119" s="106"/>
      <c r="J119" s="106"/>
      <c r="M119" s="106"/>
      <c r="O119" s="106"/>
      <c r="P119" s="106"/>
      <c r="Q119" s="106"/>
      <c r="R119" s="106"/>
      <c r="S119" s="106"/>
      <c r="T119" s="106"/>
    </row>
    <row r="120" spans="3:20" x14ac:dyDescent="0.3">
      <c r="C120" s="106"/>
      <c r="D120" s="106"/>
      <c r="E120" s="106"/>
      <c r="F120" s="106"/>
      <c r="G120" s="106"/>
      <c r="H120" s="106"/>
      <c r="I120" s="106"/>
      <c r="J120" s="106"/>
      <c r="M120" s="106"/>
      <c r="O120" s="106"/>
      <c r="P120" s="106"/>
      <c r="Q120" s="106"/>
      <c r="R120" s="106"/>
      <c r="S120" s="106"/>
      <c r="T120" s="106"/>
    </row>
    <row r="121" spans="3:20" x14ac:dyDescent="0.3">
      <c r="C121" s="106"/>
      <c r="D121" s="106"/>
      <c r="E121" s="106"/>
      <c r="F121" s="106"/>
      <c r="G121" s="106"/>
      <c r="H121" s="106"/>
      <c r="I121" s="106"/>
      <c r="J121" s="106"/>
      <c r="M121" s="106"/>
      <c r="O121" s="106"/>
      <c r="P121" s="106"/>
      <c r="Q121" s="106"/>
      <c r="R121" s="106"/>
      <c r="S121" s="106"/>
      <c r="T121" s="106"/>
    </row>
    <row r="122" spans="3:20" x14ac:dyDescent="0.3">
      <c r="C122" s="106"/>
      <c r="D122" s="106"/>
      <c r="E122" s="106"/>
      <c r="F122" s="106"/>
      <c r="G122" s="106"/>
      <c r="H122" s="106"/>
      <c r="I122" s="106"/>
      <c r="J122" s="106"/>
      <c r="M122" s="106"/>
      <c r="O122" s="106"/>
      <c r="P122" s="106"/>
      <c r="Q122" s="106"/>
      <c r="R122" s="106"/>
      <c r="S122" s="106"/>
      <c r="T122" s="106"/>
    </row>
    <row r="123" spans="3:20" x14ac:dyDescent="0.3">
      <c r="C123" s="106"/>
      <c r="D123" s="106"/>
      <c r="E123" s="106"/>
      <c r="F123" s="106"/>
      <c r="G123" s="106"/>
      <c r="H123" s="106"/>
      <c r="I123" s="106"/>
      <c r="J123" s="106"/>
      <c r="M123" s="106"/>
      <c r="O123" s="106"/>
      <c r="P123" s="106"/>
      <c r="Q123" s="106"/>
      <c r="R123" s="106"/>
      <c r="S123" s="106"/>
      <c r="T123" s="106"/>
    </row>
    <row r="124" spans="3:20" x14ac:dyDescent="0.3">
      <c r="C124" s="106"/>
      <c r="D124" s="106"/>
      <c r="E124" s="106"/>
      <c r="F124" s="106"/>
      <c r="G124" s="106"/>
      <c r="H124" s="106"/>
      <c r="I124" s="106"/>
      <c r="J124" s="106"/>
      <c r="M124" s="106"/>
      <c r="O124" s="106"/>
      <c r="P124" s="106"/>
      <c r="Q124" s="106"/>
      <c r="R124" s="106"/>
      <c r="S124" s="106"/>
      <c r="T124" s="106"/>
    </row>
    <row r="125" spans="3:20" x14ac:dyDescent="0.3">
      <c r="C125" s="106"/>
      <c r="D125" s="106"/>
      <c r="E125" s="106"/>
      <c r="F125" s="106"/>
      <c r="G125" s="106"/>
      <c r="H125" s="106"/>
      <c r="I125" s="106"/>
      <c r="J125" s="106"/>
      <c r="M125" s="106"/>
      <c r="O125" s="106"/>
      <c r="P125" s="106"/>
      <c r="Q125" s="106"/>
      <c r="R125" s="106"/>
      <c r="S125" s="106"/>
      <c r="T125" s="106"/>
    </row>
    <row r="126" spans="3:20" x14ac:dyDescent="0.3">
      <c r="C126" s="106"/>
      <c r="D126" s="106"/>
      <c r="E126" s="106"/>
      <c r="F126" s="106"/>
      <c r="G126" s="106"/>
      <c r="H126" s="106"/>
      <c r="I126" s="106"/>
      <c r="J126" s="106"/>
      <c r="M126" s="106"/>
      <c r="O126" s="106"/>
      <c r="P126" s="106"/>
      <c r="Q126" s="106"/>
      <c r="R126" s="106"/>
      <c r="S126" s="106"/>
      <c r="T126" s="106"/>
    </row>
    <row r="127" spans="3:20" x14ac:dyDescent="0.3">
      <c r="C127" s="106"/>
      <c r="D127" s="106"/>
      <c r="E127" s="106"/>
      <c r="F127" s="106"/>
      <c r="G127" s="106"/>
      <c r="H127" s="106"/>
      <c r="I127" s="106"/>
      <c r="J127" s="106"/>
      <c r="M127" s="106"/>
      <c r="O127" s="106"/>
      <c r="P127" s="106"/>
      <c r="Q127" s="106"/>
      <c r="R127" s="106"/>
      <c r="S127" s="106"/>
      <c r="T127" s="106"/>
    </row>
    <row r="128" spans="3:20" x14ac:dyDescent="0.3">
      <c r="C128" s="106"/>
      <c r="D128" s="106"/>
      <c r="E128" s="106"/>
      <c r="F128" s="106"/>
      <c r="G128" s="106"/>
      <c r="H128" s="106"/>
      <c r="I128" s="106"/>
      <c r="J128" s="106"/>
      <c r="M128" s="106"/>
      <c r="O128" s="106"/>
      <c r="P128" s="106"/>
      <c r="Q128" s="106"/>
      <c r="R128" s="106"/>
      <c r="S128" s="106"/>
      <c r="T128" s="106"/>
    </row>
    <row r="129" spans="3:20" x14ac:dyDescent="0.3">
      <c r="C129" s="106"/>
      <c r="D129" s="106"/>
      <c r="E129" s="106"/>
      <c r="F129" s="106"/>
      <c r="G129" s="106"/>
      <c r="H129" s="106"/>
      <c r="I129" s="106"/>
      <c r="J129" s="106"/>
      <c r="M129" s="106"/>
      <c r="O129" s="106"/>
      <c r="P129" s="106"/>
      <c r="Q129" s="106"/>
      <c r="R129" s="106"/>
      <c r="S129" s="106"/>
      <c r="T129" s="106"/>
    </row>
    <row r="130" spans="3:20" x14ac:dyDescent="0.3">
      <c r="C130" s="106"/>
      <c r="D130" s="106"/>
      <c r="E130" s="106"/>
      <c r="F130" s="106"/>
      <c r="G130" s="106"/>
      <c r="H130" s="106"/>
      <c r="I130" s="106"/>
      <c r="J130" s="106"/>
      <c r="M130" s="106"/>
      <c r="O130" s="106"/>
      <c r="P130" s="106"/>
      <c r="Q130" s="106"/>
      <c r="R130" s="106"/>
      <c r="S130" s="106"/>
      <c r="T130" s="106"/>
    </row>
    <row r="131" spans="3:20" x14ac:dyDescent="0.3">
      <c r="C131" s="106"/>
      <c r="D131" s="106"/>
      <c r="E131" s="106"/>
      <c r="F131" s="106"/>
      <c r="G131" s="106"/>
      <c r="H131" s="106"/>
      <c r="I131" s="106"/>
      <c r="J131" s="106"/>
      <c r="M131" s="106"/>
      <c r="O131" s="106"/>
      <c r="P131" s="106"/>
      <c r="Q131" s="106"/>
      <c r="R131" s="106"/>
      <c r="S131" s="106"/>
      <c r="T131" s="106"/>
    </row>
    <row r="132" spans="3:20" x14ac:dyDescent="0.3">
      <c r="C132" s="106"/>
      <c r="D132" s="106"/>
      <c r="E132" s="106"/>
      <c r="F132" s="106"/>
      <c r="G132" s="106"/>
      <c r="H132" s="106"/>
      <c r="I132" s="106"/>
      <c r="J132" s="106"/>
      <c r="M132" s="106"/>
      <c r="O132" s="106"/>
      <c r="P132" s="106"/>
      <c r="Q132" s="106"/>
      <c r="R132" s="106"/>
      <c r="S132" s="106"/>
      <c r="T132" s="106"/>
    </row>
    <row r="133" spans="3:20" x14ac:dyDescent="0.3">
      <c r="C133" s="106"/>
      <c r="D133" s="106"/>
      <c r="E133" s="106"/>
      <c r="F133" s="106"/>
      <c r="G133" s="106"/>
      <c r="H133" s="106"/>
      <c r="I133" s="106"/>
      <c r="J133" s="106"/>
      <c r="M133" s="106"/>
      <c r="O133" s="106"/>
      <c r="P133" s="106"/>
      <c r="Q133" s="106"/>
      <c r="R133" s="106"/>
      <c r="S133" s="106"/>
      <c r="T133" s="106"/>
    </row>
    <row r="134" spans="3:20" x14ac:dyDescent="0.3">
      <c r="C134" s="106"/>
      <c r="D134" s="106"/>
      <c r="E134" s="106"/>
      <c r="F134" s="106"/>
      <c r="G134" s="106"/>
      <c r="H134" s="106"/>
      <c r="I134" s="106"/>
      <c r="J134" s="106"/>
      <c r="M134" s="106"/>
      <c r="O134" s="106"/>
      <c r="P134" s="106"/>
      <c r="Q134" s="106"/>
      <c r="R134" s="106"/>
      <c r="S134" s="106"/>
      <c r="T134" s="106"/>
    </row>
    <row r="135" spans="3:20" x14ac:dyDescent="0.3">
      <c r="C135" s="106"/>
      <c r="D135" s="106"/>
      <c r="E135" s="106"/>
      <c r="F135" s="106"/>
      <c r="G135" s="106"/>
      <c r="H135" s="106"/>
      <c r="I135" s="106"/>
      <c r="J135" s="106"/>
      <c r="M135" s="106"/>
      <c r="O135" s="106"/>
      <c r="P135" s="106"/>
      <c r="Q135" s="106"/>
      <c r="R135" s="106"/>
      <c r="S135" s="106"/>
      <c r="T135" s="106"/>
    </row>
    <row r="136" spans="3:20" x14ac:dyDescent="0.3">
      <c r="C136" s="106"/>
      <c r="D136" s="106"/>
      <c r="E136" s="106"/>
      <c r="F136" s="106"/>
      <c r="G136" s="106"/>
      <c r="H136" s="106"/>
      <c r="I136" s="106"/>
      <c r="J136" s="106"/>
      <c r="M136" s="106"/>
      <c r="O136" s="106"/>
      <c r="P136" s="106"/>
      <c r="Q136" s="106"/>
      <c r="R136" s="106"/>
      <c r="S136" s="106"/>
      <c r="T136" s="106"/>
    </row>
    <row r="137" spans="3:20" x14ac:dyDescent="0.3">
      <c r="C137" s="106"/>
      <c r="D137" s="106"/>
      <c r="E137" s="106"/>
      <c r="F137" s="106"/>
      <c r="G137" s="106"/>
      <c r="H137" s="106"/>
      <c r="I137" s="106"/>
      <c r="J137" s="106"/>
      <c r="M137" s="106"/>
      <c r="O137" s="106"/>
      <c r="P137" s="106"/>
      <c r="Q137" s="106"/>
      <c r="R137" s="106"/>
      <c r="S137" s="106"/>
      <c r="T137" s="106"/>
    </row>
    <row r="138" spans="3:20" x14ac:dyDescent="0.3">
      <c r="C138" s="106"/>
      <c r="D138" s="106"/>
      <c r="E138" s="106"/>
      <c r="F138" s="106"/>
      <c r="G138" s="106"/>
      <c r="H138" s="106"/>
      <c r="I138" s="106"/>
      <c r="J138" s="106"/>
      <c r="M138" s="106"/>
      <c r="O138" s="106"/>
      <c r="P138" s="106"/>
      <c r="Q138" s="106"/>
      <c r="R138" s="106"/>
      <c r="S138" s="106"/>
      <c r="T138" s="106"/>
    </row>
    <row r="139" spans="3:20" x14ac:dyDescent="0.3">
      <c r="C139" s="106"/>
      <c r="D139" s="106"/>
      <c r="E139" s="106"/>
      <c r="F139" s="106"/>
      <c r="G139" s="106"/>
      <c r="H139" s="106"/>
      <c r="I139" s="106"/>
      <c r="J139" s="106"/>
      <c r="M139" s="106"/>
      <c r="O139" s="106"/>
      <c r="P139" s="106"/>
      <c r="Q139" s="106"/>
      <c r="R139" s="106"/>
      <c r="S139" s="106"/>
      <c r="T139" s="106"/>
    </row>
    <row r="140" spans="3:20" x14ac:dyDescent="0.3">
      <c r="C140" s="106"/>
      <c r="D140" s="106"/>
      <c r="E140" s="106"/>
      <c r="F140" s="106"/>
      <c r="G140" s="106"/>
      <c r="H140" s="106"/>
      <c r="I140" s="106"/>
      <c r="J140" s="106"/>
      <c r="M140" s="106"/>
      <c r="O140" s="106"/>
      <c r="P140" s="106"/>
      <c r="Q140" s="106"/>
      <c r="R140" s="106"/>
      <c r="S140" s="106"/>
      <c r="T140" s="106"/>
    </row>
    <row r="141" spans="3:20" x14ac:dyDescent="0.3">
      <c r="C141" s="106"/>
      <c r="D141" s="106"/>
      <c r="E141" s="106"/>
      <c r="F141" s="106"/>
      <c r="G141" s="106"/>
      <c r="H141" s="106"/>
      <c r="I141" s="106"/>
      <c r="J141" s="106"/>
      <c r="M141" s="106"/>
      <c r="O141" s="106"/>
      <c r="P141" s="106"/>
      <c r="Q141" s="106"/>
      <c r="R141" s="106"/>
      <c r="S141" s="106"/>
      <c r="T141" s="106"/>
    </row>
    <row r="142" spans="3:20" x14ac:dyDescent="0.3">
      <c r="C142" s="106"/>
      <c r="D142" s="106"/>
      <c r="E142" s="106"/>
      <c r="F142" s="106"/>
      <c r="G142" s="106"/>
      <c r="H142" s="106"/>
      <c r="I142" s="106"/>
      <c r="J142" s="106"/>
      <c r="M142" s="106"/>
      <c r="O142" s="106"/>
      <c r="P142" s="106"/>
      <c r="Q142" s="106"/>
      <c r="R142" s="106"/>
      <c r="S142" s="106"/>
      <c r="T142" s="106"/>
    </row>
    <row r="143" spans="3:20" x14ac:dyDescent="0.3">
      <c r="C143" s="106"/>
      <c r="D143" s="106"/>
      <c r="E143" s="106"/>
      <c r="F143" s="106"/>
      <c r="G143" s="106"/>
      <c r="H143" s="106"/>
      <c r="I143" s="106"/>
      <c r="J143" s="106"/>
      <c r="M143" s="106"/>
      <c r="O143" s="106"/>
      <c r="P143" s="106"/>
      <c r="Q143" s="106"/>
      <c r="R143" s="106"/>
      <c r="S143" s="106"/>
      <c r="T143" s="106"/>
    </row>
    <row r="144" spans="3:20" x14ac:dyDescent="0.3">
      <c r="C144" s="106"/>
      <c r="D144" s="106"/>
      <c r="E144" s="106"/>
      <c r="F144" s="106"/>
      <c r="G144" s="106"/>
      <c r="H144" s="106"/>
      <c r="I144" s="106"/>
      <c r="J144" s="106"/>
      <c r="M144" s="106"/>
      <c r="O144" s="106"/>
      <c r="P144" s="106"/>
      <c r="Q144" s="106"/>
      <c r="R144" s="106"/>
      <c r="S144" s="106"/>
      <c r="T144" s="106"/>
    </row>
    <row r="145" spans="3:20" x14ac:dyDescent="0.3">
      <c r="C145" s="106"/>
      <c r="D145" s="106"/>
      <c r="E145" s="106"/>
      <c r="F145" s="106"/>
      <c r="G145" s="106"/>
      <c r="H145" s="106"/>
      <c r="I145" s="106"/>
      <c r="J145" s="106"/>
      <c r="M145" s="106"/>
      <c r="O145" s="106"/>
      <c r="P145" s="106"/>
      <c r="Q145" s="106"/>
      <c r="R145" s="106"/>
      <c r="S145" s="106"/>
      <c r="T145" s="106"/>
    </row>
    <row r="146" spans="3:20" x14ac:dyDescent="0.3">
      <c r="C146" s="106"/>
      <c r="D146" s="106"/>
      <c r="E146" s="106"/>
      <c r="F146" s="106"/>
      <c r="G146" s="106"/>
      <c r="H146" s="106"/>
      <c r="I146" s="106"/>
      <c r="J146" s="106"/>
      <c r="M146" s="106"/>
      <c r="O146" s="106"/>
      <c r="P146" s="106"/>
      <c r="Q146" s="106"/>
      <c r="R146" s="106"/>
      <c r="S146" s="106"/>
      <c r="T146" s="106"/>
    </row>
    <row r="147" spans="3:20" x14ac:dyDescent="0.3">
      <c r="C147" s="106"/>
      <c r="D147" s="106"/>
      <c r="E147" s="106"/>
      <c r="F147" s="106"/>
      <c r="G147" s="106"/>
      <c r="H147" s="106"/>
      <c r="I147" s="106"/>
      <c r="J147" s="106"/>
      <c r="M147" s="106"/>
      <c r="O147" s="106"/>
      <c r="P147" s="106"/>
      <c r="Q147" s="106"/>
      <c r="R147" s="106"/>
      <c r="S147" s="106"/>
      <c r="T147" s="106"/>
    </row>
    <row r="148" spans="3:20" x14ac:dyDescent="0.3">
      <c r="C148" s="106"/>
      <c r="D148" s="106"/>
      <c r="E148" s="106"/>
      <c r="F148" s="106"/>
      <c r="G148" s="106"/>
      <c r="H148" s="106"/>
      <c r="I148" s="106"/>
      <c r="J148" s="106"/>
      <c r="M148" s="106"/>
      <c r="O148" s="106"/>
      <c r="P148" s="106"/>
      <c r="Q148" s="106"/>
      <c r="R148" s="106"/>
      <c r="S148" s="106"/>
      <c r="T148" s="106"/>
    </row>
    <row r="149" spans="3:20" x14ac:dyDescent="0.3">
      <c r="C149" s="106"/>
      <c r="D149" s="106"/>
      <c r="E149" s="106"/>
      <c r="F149" s="106"/>
      <c r="G149" s="106"/>
      <c r="H149" s="106"/>
      <c r="I149" s="106"/>
      <c r="J149" s="106"/>
      <c r="M149" s="106"/>
      <c r="O149" s="106"/>
      <c r="P149" s="106"/>
      <c r="Q149" s="106"/>
      <c r="R149" s="106"/>
      <c r="S149" s="106"/>
      <c r="T149" s="106"/>
    </row>
    <row r="150" spans="3:20" x14ac:dyDescent="0.3">
      <c r="C150" s="106"/>
      <c r="D150" s="106"/>
      <c r="E150" s="106"/>
      <c r="F150" s="106"/>
      <c r="G150" s="106"/>
      <c r="H150" s="106"/>
      <c r="I150" s="106"/>
      <c r="J150" s="106"/>
      <c r="M150" s="106"/>
      <c r="O150" s="106"/>
      <c r="P150" s="106"/>
      <c r="Q150" s="106"/>
      <c r="R150" s="106"/>
      <c r="S150" s="106"/>
      <c r="T150" s="106"/>
    </row>
    <row r="151" spans="3:20" x14ac:dyDescent="0.3">
      <c r="C151" s="106"/>
      <c r="D151" s="106"/>
      <c r="E151" s="106"/>
      <c r="F151" s="106"/>
      <c r="G151" s="106"/>
      <c r="H151" s="106"/>
      <c r="I151" s="106"/>
      <c r="J151" s="106"/>
      <c r="M151" s="106"/>
      <c r="O151" s="106"/>
      <c r="P151" s="106"/>
      <c r="Q151" s="106"/>
      <c r="R151" s="106"/>
      <c r="S151" s="106"/>
      <c r="T151" s="106"/>
    </row>
    <row r="152" spans="3:20" x14ac:dyDescent="0.3">
      <c r="C152" s="106"/>
      <c r="D152" s="106"/>
      <c r="E152" s="106"/>
      <c r="F152" s="106"/>
      <c r="G152" s="106"/>
      <c r="H152" s="106"/>
      <c r="I152" s="106"/>
      <c r="J152" s="106"/>
      <c r="M152" s="106"/>
      <c r="O152" s="106"/>
      <c r="P152" s="106"/>
      <c r="Q152" s="106"/>
      <c r="R152" s="106"/>
      <c r="S152" s="106"/>
      <c r="T152" s="106"/>
    </row>
    <row r="153" spans="3:20" x14ac:dyDescent="0.3">
      <c r="C153" s="106"/>
      <c r="D153" s="106"/>
      <c r="E153" s="106"/>
      <c r="F153" s="106"/>
      <c r="G153" s="106"/>
      <c r="H153" s="106"/>
      <c r="I153" s="106"/>
      <c r="J153" s="106"/>
      <c r="M153" s="106"/>
      <c r="O153" s="106"/>
      <c r="P153" s="106"/>
      <c r="Q153" s="106"/>
      <c r="R153" s="106"/>
      <c r="S153" s="106"/>
      <c r="T153" s="106"/>
    </row>
    <row r="154" spans="3:20" x14ac:dyDescent="0.3">
      <c r="C154" s="106"/>
      <c r="D154" s="106"/>
      <c r="E154" s="106"/>
      <c r="F154" s="106"/>
      <c r="G154" s="106"/>
      <c r="H154" s="106"/>
      <c r="I154" s="106"/>
      <c r="J154" s="106"/>
      <c r="M154" s="106"/>
      <c r="O154" s="106"/>
      <c r="P154" s="106"/>
      <c r="Q154" s="106"/>
      <c r="R154" s="106"/>
      <c r="S154" s="106"/>
      <c r="T154" s="106"/>
    </row>
    <row r="155" spans="3:20" x14ac:dyDescent="0.3">
      <c r="C155" s="106"/>
      <c r="D155" s="106"/>
      <c r="E155" s="106"/>
      <c r="F155" s="106"/>
      <c r="G155" s="106"/>
      <c r="H155" s="106"/>
      <c r="I155" s="106"/>
      <c r="J155" s="106"/>
      <c r="M155" s="106"/>
      <c r="O155" s="106"/>
      <c r="P155" s="106"/>
      <c r="Q155" s="106"/>
      <c r="R155" s="106"/>
      <c r="S155" s="106"/>
      <c r="T155" s="106"/>
    </row>
    <row r="156" spans="3:20" x14ac:dyDescent="0.3">
      <c r="C156" s="106"/>
      <c r="D156" s="106"/>
      <c r="E156" s="106"/>
      <c r="F156" s="106"/>
      <c r="G156" s="106"/>
      <c r="H156" s="106"/>
      <c r="I156" s="106"/>
      <c r="J156" s="106"/>
      <c r="M156" s="106"/>
      <c r="O156" s="106"/>
      <c r="P156" s="106"/>
      <c r="Q156" s="106"/>
      <c r="R156" s="106"/>
      <c r="S156" s="106"/>
      <c r="T156" s="106"/>
    </row>
    <row r="157" spans="3:20" x14ac:dyDescent="0.3">
      <c r="C157" s="106"/>
      <c r="D157" s="106"/>
      <c r="E157" s="106"/>
      <c r="F157" s="106"/>
      <c r="G157" s="106"/>
      <c r="H157" s="106"/>
      <c r="I157" s="106"/>
      <c r="J157" s="106"/>
      <c r="M157" s="106"/>
      <c r="O157" s="106"/>
      <c r="P157" s="106"/>
      <c r="Q157" s="106"/>
      <c r="R157" s="106"/>
      <c r="S157" s="106"/>
      <c r="T157" s="106"/>
    </row>
    <row r="158" spans="3:20" x14ac:dyDescent="0.3">
      <c r="C158" s="106"/>
      <c r="D158" s="106"/>
      <c r="E158" s="106"/>
      <c r="F158" s="106"/>
      <c r="G158" s="106"/>
      <c r="H158" s="106"/>
      <c r="I158" s="106"/>
      <c r="J158" s="106"/>
      <c r="M158" s="106"/>
      <c r="O158" s="106"/>
      <c r="P158" s="106"/>
      <c r="Q158" s="106"/>
      <c r="R158" s="106"/>
      <c r="S158" s="106"/>
      <c r="T158" s="106"/>
    </row>
    <row r="159" spans="3:20" x14ac:dyDescent="0.3">
      <c r="C159" s="106"/>
      <c r="D159" s="106"/>
      <c r="E159" s="106"/>
      <c r="F159" s="106"/>
      <c r="G159" s="106"/>
      <c r="H159" s="106"/>
      <c r="I159" s="106"/>
      <c r="J159" s="106"/>
      <c r="M159" s="106"/>
      <c r="O159" s="106"/>
      <c r="P159" s="106"/>
      <c r="Q159" s="106"/>
      <c r="R159" s="106"/>
      <c r="S159" s="106"/>
      <c r="T159" s="106"/>
    </row>
    <row r="160" spans="3:20" x14ac:dyDescent="0.3">
      <c r="C160" s="106"/>
      <c r="D160" s="106"/>
      <c r="E160" s="106"/>
      <c r="F160" s="106"/>
      <c r="G160" s="106"/>
      <c r="H160" s="106"/>
      <c r="I160" s="106"/>
      <c r="J160" s="106"/>
      <c r="M160" s="106"/>
      <c r="O160" s="106"/>
      <c r="P160" s="106"/>
      <c r="Q160" s="106"/>
      <c r="R160" s="106"/>
      <c r="S160" s="106"/>
      <c r="T160" s="106"/>
    </row>
    <row r="161" spans="3:20" x14ac:dyDescent="0.3">
      <c r="C161" s="106"/>
      <c r="D161" s="106"/>
      <c r="E161" s="106"/>
      <c r="F161" s="106"/>
      <c r="G161" s="106"/>
      <c r="H161" s="106"/>
      <c r="I161" s="106"/>
      <c r="J161" s="106"/>
      <c r="M161" s="106"/>
      <c r="O161" s="106"/>
      <c r="P161" s="106"/>
      <c r="Q161" s="106"/>
      <c r="R161" s="106"/>
      <c r="S161" s="106"/>
      <c r="T161" s="106"/>
    </row>
    <row r="162" spans="3:20" x14ac:dyDescent="0.3">
      <c r="C162" s="106"/>
      <c r="D162" s="106"/>
      <c r="E162" s="106"/>
      <c r="F162" s="106"/>
      <c r="G162" s="106"/>
      <c r="H162" s="106"/>
      <c r="I162" s="106"/>
      <c r="J162" s="106"/>
      <c r="M162" s="106"/>
      <c r="O162" s="106"/>
      <c r="P162" s="106"/>
      <c r="Q162" s="106"/>
      <c r="R162" s="106"/>
      <c r="S162" s="106"/>
      <c r="T162" s="106"/>
    </row>
    <row r="163" spans="3:20" x14ac:dyDescent="0.3">
      <c r="C163" s="106"/>
      <c r="D163" s="106"/>
      <c r="E163" s="106"/>
      <c r="F163" s="106"/>
      <c r="G163" s="106"/>
      <c r="H163" s="106"/>
      <c r="I163" s="106"/>
      <c r="J163" s="106"/>
      <c r="M163" s="106"/>
      <c r="O163" s="106"/>
      <c r="P163" s="106"/>
      <c r="Q163" s="106"/>
      <c r="R163" s="106"/>
      <c r="S163" s="106"/>
      <c r="T163" s="106"/>
    </row>
    <row r="164" spans="3:20" x14ac:dyDescent="0.3">
      <c r="C164" s="106"/>
      <c r="D164" s="106"/>
      <c r="E164" s="106"/>
      <c r="F164" s="106"/>
      <c r="G164" s="106"/>
      <c r="H164" s="106"/>
      <c r="I164" s="106"/>
      <c r="J164" s="106"/>
      <c r="M164" s="106"/>
      <c r="O164" s="106"/>
      <c r="P164" s="106"/>
      <c r="Q164" s="106"/>
      <c r="R164" s="106"/>
      <c r="S164" s="106"/>
      <c r="T164" s="106"/>
    </row>
    <row r="165" spans="3:20" x14ac:dyDescent="0.3">
      <c r="C165" s="106"/>
      <c r="D165" s="106"/>
      <c r="E165" s="106"/>
      <c r="F165" s="106"/>
      <c r="G165" s="106"/>
      <c r="H165" s="106"/>
      <c r="I165" s="106"/>
      <c r="J165" s="106"/>
      <c r="M165" s="106"/>
      <c r="O165" s="106"/>
      <c r="P165" s="106"/>
      <c r="Q165" s="106"/>
      <c r="R165" s="106"/>
      <c r="S165" s="106"/>
      <c r="T165" s="106"/>
    </row>
    <row r="166" spans="3:20" x14ac:dyDescent="0.3">
      <c r="C166" s="106"/>
      <c r="D166" s="106"/>
      <c r="E166" s="106"/>
      <c r="F166" s="106"/>
      <c r="G166" s="106"/>
      <c r="H166" s="106"/>
      <c r="I166" s="106"/>
      <c r="J166" s="106"/>
      <c r="M166" s="106"/>
      <c r="O166" s="106"/>
      <c r="P166" s="106"/>
      <c r="Q166" s="106"/>
      <c r="R166" s="106"/>
      <c r="S166" s="106"/>
      <c r="T166" s="106"/>
    </row>
    <row r="167" spans="3:20" x14ac:dyDescent="0.3">
      <c r="C167" s="106"/>
      <c r="D167" s="106"/>
      <c r="E167" s="106"/>
      <c r="F167" s="106"/>
      <c r="G167" s="106"/>
      <c r="H167" s="106"/>
      <c r="I167" s="106"/>
      <c r="J167" s="106"/>
      <c r="M167" s="106"/>
      <c r="O167" s="106"/>
      <c r="P167" s="106"/>
      <c r="Q167" s="106"/>
      <c r="R167" s="106"/>
      <c r="S167" s="106"/>
      <c r="T167" s="106"/>
    </row>
    <row r="168" spans="3:20" x14ac:dyDescent="0.3">
      <c r="C168" s="106"/>
      <c r="D168" s="106"/>
      <c r="E168" s="106"/>
      <c r="F168" s="106"/>
      <c r="G168" s="106"/>
      <c r="H168" s="106"/>
      <c r="I168" s="106"/>
      <c r="J168" s="106"/>
      <c r="M168" s="106"/>
      <c r="O168" s="106"/>
      <c r="P168" s="106"/>
      <c r="Q168" s="106"/>
      <c r="R168" s="106"/>
      <c r="S168" s="106"/>
      <c r="T168" s="106"/>
    </row>
    <row r="169" spans="3:20" x14ac:dyDescent="0.3">
      <c r="C169" s="106"/>
      <c r="D169" s="106"/>
      <c r="E169" s="106"/>
      <c r="F169" s="106"/>
      <c r="G169" s="106"/>
      <c r="H169" s="106"/>
      <c r="I169" s="106"/>
      <c r="J169" s="106"/>
      <c r="M169" s="106"/>
      <c r="O169" s="106"/>
      <c r="P169" s="106"/>
      <c r="Q169" s="106"/>
      <c r="R169" s="106"/>
      <c r="S169" s="106"/>
      <c r="T169" s="106"/>
    </row>
    <row r="170" spans="3:20" x14ac:dyDescent="0.3">
      <c r="C170" s="106"/>
      <c r="D170" s="106"/>
      <c r="E170" s="106"/>
      <c r="F170" s="106"/>
      <c r="G170" s="106"/>
      <c r="H170" s="106"/>
      <c r="I170" s="106"/>
      <c r="J170" s="106"/>
      <c r="M170" s="106"/>
      <c r="O170" s="106"/>
      <c r="P170" s="106"/>
      <c r="Q170" s="106"/>
      <c r="R170" s="106"/>
      <c r="S170" s="106"/>
      <c r="T170" s="106"/>
    </row>
    <row r="171" spans="3:20" x14ac:dyDescent="0.3">
      <c r="C171" s="106"/>
      <c r="D171" s="106"/>
      <c r="E171" s="106"/>
      <c r="F171" s="106"/>
      <c r="G171" s="106"/>
      <c r="H171" s="106"/>
      <c r="I171" s="106"/>
      <c r="J171" s="106"/>
      <c r="M171" s="106"/>
      <c r="O171" s="106"/>
      <c r="P171" s="106"/>
      <c r="Q171" s="106"/>
      <c r="R171" s="106"/>
      <c r="S171" s="106"/>
      <c r="T171" s="106"/>
    </row>
    <row r="172" spans="3:20" x14ac:dyDescent="0.3">
      <c r="C172" s="106"/>
      <c r="D172" s="106"/>
      <c r="E172" s="106"/>
      <c r="F172" s="106"/>
      <c r="G172" s="106"/>
      <c r="H172" s="106"/>
      <c r="I172" s="106"/>
      <c r="J172" s="106"/>
      <c r="M172" s="106"/>
      <c r="O172" s="106"/>
      <c r="P172" s="106"/>
      <c r="Q172" s="106"/>
      <c r="R172" s="106"/>
      <c r="S172" s="106"/>
      <c r="T172" s="106"/>
    </row>
    <row r="173" spans="3:20" x14ac:dyDescent="0.3">
      <c r="C173" s="106"/>
      <c r="D173" s="106"/>
      <c r="E173" s="106"/>
      <c r="F173" s="106"/>
      <c r="G173" s="106"/>
      <c r="H173" s="106"/>
      <c r="I173" s="106"/>
      <c r="J173" s="106"/>
      <c r="M173" s="106"/>
      <c r="O173" s="106"/>
      <c r="P173" s="106"/>
      <c r="Q173" s="106"/>
      <c r="R173" s="106"/>
      <c r="S173" s="106"/>
      <c r="T173" s="106"/>
    </row>
    <row r="174" spans="3:20" x14ac:dyDescent="0.3">
      <c r="C174" s="106"/>
      <c r="D174" s="106"/>
      <c r="E174" s="106"/>
      <c r="F174" s="106"/>
      <c r="G174" s="106"/>
      <c r="H174" s="106"/>
      <c r="I174" s="106"/>
      <c r="J174" s="106"/>
      <c r="M174" s="106"/>
      <c r="O174" s="106"/>
      <c r="P174" s="106"/>
      <c r="Q174" s="106"/>
      <c r="R174" s="106"/>
      <c r="S174" s="106"/>
      <c r="T174" s="106"/>
    </row>
    <row r="175" spans="3:20" x14ac:dyDescent="0.3">
      <c r="C175" s="106"/>
      <c r="D175" s="106"/>
      <c r="E175" s="106"/>
      <c r="F175" s="106"/>
      <c r="G175" s="106"/>
      <c r="H175" s="106"/>
      <c r="I175" s="106"/>
      <c r="J175" s="106"/>
      <c r="M175" s="106"/>
      <c r="O175" s="106"/>
      <c r="P175" s="106"/>
      <c r="Q175" s="106"/>
      <c r="R175" s="106"/>
      <c r="S175" s="106"/>
      <c r="T175" s="106"/>
    </row>
    <row r="176" spans="3:20" x14ac:dyDescent="0.3">
      <c r="C176" s="106"/>
      <c r="D176" s="106"/>
      <c r="E176" s="106"/>
      <c r="F176" s="106"/>
      <c r="G176" s="106"/>
      <c r="H176" s="106"/>
      <c r="I176" s="106"/>
      <c r="J176" s="106"/>
      <c r="M176" s="106"/>
      <c r="O176" s="106"/>
      <c r="P176" s="106"/>
      <c r="Q176" s="106"/>
      <c r="R176" s="106"/>
      <c r="S176" s="106"/>
      <c r="T176" s="106"/>
    </row>
    <row r="177" spans="3:20" x14ac:dyDescent="0.3">
      <c r="C177" s="106"/>
      <c r="D177" s="106"/>
      <c r="E177" s="106"/>
      <c r="F177" s="106"/>
      <c r="G177" s="106"/>
      <c r="H177" s="106"/>
      <c r="I177" s="106"/>
      <c r="J177" s="106"/>
      <c r="M177" s="106"/>
      <c r="O177" s="106"/>
      <c r="P177" s="106"/>
      <c r="Q177" s="106"/>
      <c r="R177" s="106"/>
      <c r="S177" s="106"/>
      <c r="T177" s="106"/>
    </row>
    <row r="178" spans="3:20" x14ac:dyDescent="0.3">
      <c r="C178" s="106"/>
      <c r="D178" s="106"/>
      <c r="E178" s="106"/>
      <c r="F178" s="106"/>
      <c r="G178" s="106"/>
      <c r="H178" s="106"/>
      <c r="I178" s="106"/>
      <c r="J178" s="106"/>
      <c r="M178" s="106"/>
      <c r="O178" s="106"/>
      <c r="P178" s="106"/>
      <c r="Q178" s="106"/>
      <c r="R178" s="106"/>
      <c r="S178" s="106"/>
      <c r="T178" s="106"/>
    </row>
    <row r="179" spans="3:20" x14ac:dyDescent="0.3">
      <c r="C179" s="106"/>
      <c r="D179" s="106"/>
      <c r="E179" s="106"/>
      <c r="F179" s="106"/>
      <c r="G179" s="106"/>
      <c r="H179" s="106"/>
      <c r="I179" s="106"/>
      <c r="J179" s="106"/>
      <c r="M179" s="106"/>
      <c r="O179" s="106"/>
      <c r="P179" s="106"/>
      <c r="Q179" s="106"/>
      <c r="R179" s="106"/>
      <c r="S179" s="106"/>
      <c r="T179" s="106"/>
    </row>
    <row r="180" spans="3:20" x14ac:dyDescent="0.3">
      <c r="C180" s="106"/>
      <c r="D180" s="106"/>
      <c r="E180" s="106"/>
      <c r="F180" s="106"/>
      <c r="G180" s="106"/>
      <c r="H180" s="106"/>
      <c r="I180" s="106"/>
      <c r="J180" s="106"/>
      <c r="M180" s="106"/>
      <c r="O180" s="106"/>
      <c r="P180" s="106"/>
      <c r="Q180" s="106"/>
      <c r="R180" s="106"/>
      <c r="S180" s="106"/>
      <c r="T180" s="106"/>
    </row>
    <row r="181" spans="3:20" x14ac:dyDescent="0.3">
      <c r="C181" s="106"/>
      <c r="D181" s="106"/>
      <c r="E181" s="106"/>
      <c r="F181" s="106"/>
      <c r="G181" s="106"/>
      <c r="H181" s="106"/>
      <c r="I181" s="106"/>
      <c r="J181" s="106"/>
      <c r="M181" s="106"/>
      <c r="O181" s="106"/>
      <c r="P181" s="106"/>
      <c r="Q181" s="106"/>
      <c r="R181" s="106"/>
      <c r="S181" s="106"/>
      <c r="T181" s="106"/>
    </row>
    <row r="182" spans="3:20" x14ac:dyDescent="0.3">
      <c r="C182" s="106"/>
      <c r="D182" s="106"/>
      <c r="E182" s="106"/>
      <c r="F182" s="106"/>
      <c r="G182" s="106"/>
      <c r="H182" s="106"/>
      <c r="I182" s="106"/>
      <c r="J182" s="106"/>
      <c r="M182" s="106"/>
      <c r="O182" s="106"/>
      <c r="P182" s="106"/>
      <c r="Q182" s="106"/>
      <c r="R182" s="106"/>
      <c r="S182" s="106"/>
      <c r="T182" s="106"/>
    </row>
    <row r="183" spans="3:20" x14ac:dyDescent="0.3">
      <c r="C183" s="106"/>
      <c r="D183" s="106"/>
      <c r="E183" s="106"/>
      <c r="F183" s="106"/>
      <c r="G183" s="106"/>
      <c r="H183" s="106"/>
      <c r="I183" s="106"/>
      <c r="J183" s="106"/>
      <c r="M183" s="106"/>
      <c r="O183" s="106"/>
      <c r="P183" s="106"/>
      <c r="Q183" s="106"/>
      <c r="R183" s="106"/>
      <c r="S183" s="106"/>
      <c r="T183" s="106"/>
    </row>
    <row r="184" spans="3:20" x14ac:dyDescent="0.3">
      <c r="C184" s="106"/>
      <c r="D184" s="106"/>
      <c r="E184" s="106"/>
      <c r="F184" s="106"/>
      <c r="G184" s="106"/>
      <c r="H184" s="106"/>
      <c r="I184" s="106"/>
      <c r="J184" s="106"/>
      <c r="M184" s="106"/>
      <c r="O184" s="106"/>
      <c r="P184" s="106"/>
      <c r="Q184" s="106"/>
      <c r="R184" s="106"/>
      <c r="S184" s="106"/>
      <c r="T184" s="106"/>
    </row>
    <row r="185" spans="3:20" x14ac:dyDescent="0.3">
      <c r="C185" s="106"/>
      <c r="D185" s="106"/>
      <c r="E185" s="106"/>
      <c r="F185" s="106"/>
      <c r="G185" s="106"/>
      <c r="H185" s="106"/>
      <c r="I185" s="106"/>
      <c r="J185" s="106"/>
      <c r="M185" s="106"/>
      <c r="O185" s="106"/>
      <c r="P185" s="106"/>
      <c r="Q185" s="106"/>
      <c r="R185" s="106"/>
      <c r="S185" s="106"/>
      <c r="T185" s="106"/>
    </row>
    <row r="186" spans="3:20" x14ac:dyDescent="0.3">
      <c r="C186" s="106"/>
      <c r="D186" s="106"/>
      <c r="E186" s="106"/>
      <c r="F186" s="106"/>
      <c r="G186" s="106"/>
      <c r="H186" s="106"/>
      <c r="I186" s="106"/>
      <c r="J186" s="106"/>
      <c r="M186" s="106"/>
      <c r="O186" s="106"/>
      <c r="P186" s="106"/>
      <c r="Q186" s="106"/>
      <c r="R186" s="106"/>
      <c r="S186" s="106"/>
      <c r="T186" s="106"/>
    </row>
    <row r="187" spans="3:20" x14ac:dyDescent="0.3">
      <c r="C187" s="106"/>
      <c r="D187" s="106"/>
      <c r="E187" s="106"/>
      <c r="F187" s="106"/>
      <c r="G187" s="106"/>
      <c r="H187" s="106"/>
      <c r="I187" s="106"/>
      <c r="J187" s="106"/>
      <c r="M187" s="106"/>
      <c r="O187" s="106"/>
      <c r="P187" s="106"/>
      <c r="Q187" s="106"/>
      <c r="R187" s="106"/>
      <c r="S187" s="106"/>
      <c r="T187" s="106"/>
    </row>
    <row r="188" spans="3:20" x14ac:dyDescent="0.3">
      <c r="C188" s="106"/>
      <c r="D188" s="106"/>
      <c r="E188" s="106"/>
      <c r="F188" s="106"/>
      <c r="G188" s="106"/>
      <c r="H188" s="106"/>
      <c r="I188" s="106"/>
      <c r="J188" s="106"/>
      <c r="M188" s="106"/>
      <c r="O188" s="106"/>
      <c r="P188" s="106"/>
      <c r="Q188" s="106"/>
      <c r="R188" s="106"/>
      <c r="S188" s="106"/>
      <c r="T188" s="106"/>
    </row>
    <row r="189" spans="3:20" x14ac:dyDescent="0.3">
      <c r="C189" s="106"/>
      <c r="D189" s="106"/>
      <c r="E189" s="106"/>
      <c r="F189" s="106"/>
      <c r="G189" s="106"/>
      <c r="H189" s="106"/>
      <c r="I189" s="106"/>
      <c r="J189" s="106"/>
      <c r="M189" s="106"/>
      <c r="O189" s="106"/>
      <c r="P189" s="106"/>
      <c r="Q189" s="106"/>
      <c r="R189" s="106"/>
      <c r="S189" s="106"/>
      <c r="T189" s="106"/>
    </row>
    <row r="190" spans="3:20" x14ac:dyDescent="0.3">
      <c r="C190" s="106"/>
      <c r="D190" s="106"/>
      <c r="E190" s="106"/>
      <c r="F190" s="106"/>
      <c r="G190" s="106"/>
      <c r="H190" s="106"/>
      <c r="I190" s="106"/>
      <c r="J190" s="106"/>
      <c r="M190" s="106"/>
      <c r="O190" s="106"/>
      <c r="P190" s="106"/>
      <c r="Q190" s="106"/>
      <c r="R190" s="106"/>
      <c r="S190" s="106"/>
      <c r="T190" s="106"/>
    </row>
    <row r="191" spans="3:20" x14ac:dyDescent="0.3">
      <c r="C191" s="106"/>
      <c r="D191" s="106"/>
      <c r="E191" s="106"/>
      <c r="F191" s="106"/>
      <c r="G191" s="106"/>
      <c r="H191" s="106"/>
      <c r="I191" s="106"/>
      <c r="J191" s="106"/>
      <c r="M191" s="106"/>
      <c r="O191" s="106"/>
      <c r="P191" s="106"/>
      <c r="Q191" s="106"/>
      <c r="R191" s="106"/>
      <c r="S191" s="106"/>
      <c r="T191" s="106"/>
    </row>
    <row r="192" spans="3:20" x14ac:dyDescent="0.3">
      <c r="C192" s="106"/>
      <c r="D192" s="106"/>
      <c r="E192" s="106"/>
      <c r="F192" s="106"/>
      <c r="G192" s="106"/>
      <c r="H192" s="106"/>
      <c r="I192" s="106"/>
      <c r="J192" s="106"/>
      <c r="M192" s="106"/>
      <c r="O192" s="106"/>
      <c r="P192" s="106"/>
      <c r="Q192" s="106"/>
      <c r="R192" s="106"/>
      <c r="S192" s="106"/>
      <c r="T192" s="106"/>
    </row>
    <row r="193" spans="3:20" x14ac:dyDescent="0.3">
      <c r="C193" s="106"/>
      <c r="D193" s="106"/>
      <c r="E193" s="106"/>
      <c r="F193" s="106"/>
      <c r="G193" s="106"/>
      <c r="H193" s="106"/>
      <c r="I193" s="106"/>
      <c r="J193" s="106"/>
      <c r="M193" s="106"/>
      <c r="O193" s="106"/>
      <c r="P193" s="106"/>
      <c r="Q193" s="106"/>
      <c r="R193" s="106"/>
      <c r="S193" s="106"/>
      <c r="T193" s="106"/>
    </row>
    <row r="194" spans="3:20" x14ac:dyDescent="0.3">
      <c r="C194" s="106"/>
      <c r="D194" s="106"/>
      <c r="E194" s="106"/>
      <c r="F194" s="106"/>
      <c r="G194" s="106"/>
      <c r="H194" s="106"/>
      <c r="I194" s="106"/>
      <c r="J194" s="106"/>
      <c r="M194" s="106"/>
      <c r="O194" s="106"/>
      <c r="P194" s="106"/>
      <c r="Q194" s="106"/>
      <c r="R194" s="106"/>
      <c r="S194" s="106"/>
      <c r="T194" s="106"/>
    </row>
    <row r="195" spans="3:20" x14ac:dyDescent="0.3">
      <c r="C195" s="106"/>
      <c r="D195" s="106"/>
      <c r="E195" s="106"/>
      <c r="F195" s="106"/>
      <c r="G195" s="106"/>
      <c r="H195" s="106"/>
      <c r="I195" s="106"/>
      <c r="J195" s="106"/>
      <c r="M195" s="106"/>
      <c r="O195" s="106"/>
      <c r="P195" s="106"/>
      <c r="Q195" s="106"/>
      <c r="R195" s="106"/>
      <c r="S195" s="106"/>
      <c r="T195" s="106"/>
    </row>
    <row r="196" spans="3:20" x14ac:dyDescent="0.3">
      <c r="C196" s="106"/>
      <c r="D196" s="106"/>
      <c r="E196" s="106"/>
      <c r="F196" s="106"/>
      <c r="G196" s="106"/>
      <c r="H196" s="106"/>
      <c r="I196" s="106"/>
      <c r="J196" s="106"/>
      <c r="M196" s="106"/>
      <c r="O196" s="106"/>
      <c r="P196" s="106"/>
      <c r="Q196" s="106"/>
      <c r="R196" s="106"/>
      <c r="S196" s="106"/>
      <c r="T196" s="106"/>
    </row>
    <row r="197" spans="3:20" x14ac:dyDescent="0.3">
      <c r="C197" s="106"/>
      <c r="D197" s="106"/>
      <c r="E197" s="106"/>
      <c r="F197" s="106"/>
      <c r="G197" s="106"/>
      <c r="H197" s="106"/>
      <c r="I197" s="106"/>
      <c r="J197" s="106"/>
      <c r="M197" s="106"/>
      <c r="O197" s="106"/>
      <c r="P197" s="106"/>
      <c r="Q197" s="106"/>
      <c r="R197" s="106"/>
      <c r="S197" s="106"/>
      <c r="T197" s="106"/>
    </row>
    <row r="198" spans="3:20" x14ac:dyDescent="0.3">
      <c r="C198" s="106"/>
      <c r="D198" s="106"/>
      <c r="E198" s="106"/>
      <c r="F198" s="106"/>
      <c r="G198" s="106"/>
      <c r="H198" s="106"/>
      <c r="I198" s="106"/>
      <c r="J198" s="106"/>
      <c r="M198" s="106"/>
      <c r="O198" s="106"/>
      <c r="P198" s="106"/>
      <c r="Q198" s="106"/>
      <c r="R198" s="106"/>
      <c r="S198" s="106"/>
      <c r="T198" s="106"/>
    </row>
    <row r="199" spans="3:20" x14ac:dyDescent="0.3">
      <c r="C199" s="106"/>
      <c r="D199" s="106"/>
      <c r="E199" s="106"/>
      <c r="F199" s="106"/>
      <c r="G199" s="106"/>
      <c r="H199" s="106"/>
      <c r="I199" s="106"/>
      <c r="J199" s="106"/>
      <c r="M199" s="106"/>
      <c r="O199" s="106"/>
      <c r="P199" s="106"/>
      <c r="Q199" s="106"/>
      <c r="R199" s="106"/>
      <c r="S199" s="106"/>
      <c r="T199" s="106"/>
    </row>
    <row r="200" spans="3:20" x14ac:dyDescent="0.3">
      <c r="C200" s="106"/>
      <c r="D200" s="106"/>
      <c r="E200" s="106"/>
      <c r="F200" s="106"/>
      <c r="G200" s="106"/>
      <c r="H200" s="106"/>
      <c r="I200" s="106"/>
      <c r="J200" s="106"/>
      <c r="M200" s="106"/>
      <c r="O200" s="106"/>
      <c r="P200" s="106"/>
      <c r="Q200" s="106"/>
      <c r="R200" s="106"/>
      <c r="S200" s="106"/>
      <c r="T200" s="106"/>
    </row>
    <row r="201" spans="3:20" x14ac:dyDescent="0.3">
      <c r="C201" s="106"/>
      <c r="D201" s="106"/>
      <c r="E201" s="106"/>
      <c r="F201" s="106"/>
      <c r="G201" s="106"/>
      <c r="H201" s="106"/>
      <c r="I201" s="106"/>
      <c r="J201" s="106"/>
      <c r="M201" s="106"/>
      <c r="O201" s="106"/>
      <c r="P201" s="106"/>
      <c r="Q201" s="106"/>
      <c r="R201" s="106"/>
      <c r="S201" s="106"/>
      <c r="T201" s="106"/>
    </row>
    <row r="202" spans="3:20" x14ac:dyDescent="0.3">
      <c r="C202" s="106"/>
      <c r="D202" s="106"/>
      <c r="E202" s="106"/>
      <c r="F202" s="106"/>
      <c r="G202" s="106"/>
      <c r="H202" s="106"/>
      <c r="I202" s="106"/>
      <c r="J202" s="106"/>
      <c r="M202" s="106"/>
      <c r="O202" s="106"/>
      <c r="P202" s="106"/>
      <c r="Q202" s="106"/>
      <c r="R202" s="106"/>
      <c r="S202" s="106"/>
      <c r="T202" s="106"/>
    </row>
    <row r="203" spans="3:20" x14ac:dyDescent="0.3">
      <c r="C203" s="106"/>
      <c r="D203" s="106"/>
      <c r="E203" s="106"/>
      <c r="F203" s="106"/>
      <c r="G203" s="106"/>
      <c r="H203" s="106"/>
      <c r="I203" s="106"/>
      <c r="J203" s="106"/>
      <c r="M203" s="106"/>
      <c r="O203" s="106"/>
      <c r="P203" s="106"/>
      <c r="Q203" s="106"/>
      <c r="R203" s="106"/>
      <c r="S203" s="106"/>
      <c r="T203" s="106"/>
    </row>
  </sheetData>
  <mergeCells count="15">
    <mergeCell ref="B2:AI2"/>
    <mergeCell ref="D5:E5"/>
    <mergeCell ref="D6:E6"/>
    <mergeCell ref="K5:O5"/>
    <mergeCell ref="P5:T5"/>
    <mergeCell ref="U5:Y5"/>
    <mergeCell ref="Z5:AD5"/>
    <mergeCell ref="AE5:AI5"/>
    <mergeCell ref="K6:O6"/>
    <mergeCell ref="P6:T6"/>
    <mergeCell ref="U6:Y6"/>
    <mergeCell ref="Z6:AD6"/>
    <mergeCell ref="AE6:AI6"/>
    <mergeCell ref="F5:J5"/>
    <mergeCell ref="F6:J6"/>
  </mergeCells>
  <printOptions gridLines="1"/>
  <pageMargins left="0.05" right="0.05" top="0.05" bottom="0.05" header="0.3" footer="0.3"/>
  <pageSetup scale="84" orientation="landscape" horizontalDpi="1200"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200"/>
  <sheetViews>
    <sheetView topLeftCell="A2" workbookViewId="0">
      <selection activeCell="D23" sqref="D23"/>
    </sheetView>
  </sheetViews>
  <sheetFormatPr defaultColWidth="9.1796875" defaultRowHeight="14" x14ac:dyDescent="0.3"/>
  <cols>
    <col min="1" max="1" width="32.1796875" style="1" customWidth="1"/>
    <col min="2" max="2" width="13" style="107" customWidth="1"/>
    <col min="3" max="3" width="13.26953125" style="107" customWidth="1"/>
    <col min="4" max="9" width="10.54296875" style="107" customWidth="1"/>
    <col min="10" max="11" width="10.54296875" style="4" customWidth="1"/>
    <col min="12" max="12" width="10.54296875" style="107" customWidth="1"/>
    <col min="13" max="13" width="10.54296875" style="4" customWidth="1"/>
    <col min="14" max="19" width="10.54296875" style="107" customWidth="1"/>
    <col min="20" max="20" width="9.1796875" style="4" customWidth="1"/>
    <col min="21" max="21" width="9.81640625" style="4" customWidth="1"/>
    <col min="22" max="22" width="9.81640625" style="106" customWidth="1"/>
    <col min="23" max="23" width="10.54296875" style="4" customWidth="1"/>
    <col min="24" max="24" width="9.81640625" style="106" customWidth="1"/>
    <col min="25" max="25" width="9.1796875" style="4" customWidth="1"/>
    <col min="26" max="26" width="9.81640625" style="4" customWidth="1"/>
    <col min="27" max="27" width="9.81640625" style="106" customWidth="1"/>
    <col min="28" max="28" width="10.54296875" style="4" customWidth="1"/>
    <col min="29" max="29" width="9.81640625" style="106" customWidth="1"/>
    <col min="30" max="31" width="9.81640625" style="4" customWidth="1"/>
    <col min="32" max="32" width="9.81640625" style="106" customWidth="1"/>
    <col min="33" max="33" width="9.81640625" style="4" customWidth="1"/>
    <col min="34" max="34" width="9.81640625" style="106" customWidth="1"/>
    <col min="35" max="16384" width="9.1796875" style="52"/>
  </cols>
  <sheetData>
    <row r="1" spans="1:58" x14ac:dyDescent="0.3">
      <c r="A1" s="65" t="s">
        <v>61</v>
      </c>
      <c r="B1" s="80"/>
      <c r="C1" s="81"/>
      <c r="D1" s="81"/>
      <c r="E1" s="81"/>
      <c r="F1" s="81"/>
      <c r="G1" s="81"/>
      <c r="H1" s="81"/>
      <c r="I1" s="81"/>
      <c r="J1" s="74"/>
      <c r="K1" s="74"/>
      <c r="L1" s="81"/>
      <c r="M1" s="74"/>
      <c r="N1" s="81"/>
      <c r="O1" s="81"/>
      <c r="P1" s="81"/>
      <c r="Q1" s="81"/>
      <c r="R1" s="81"/>
      <c r="S1" s="81"/>
      <c r="T1" s="75"/>
      <c r="U1" s="75"/>
      <c r="V1" s="113"/>
      <c r="W1" s="75"/>
      <c r="X1" s="113"/>
      <c r="Y1" s="75"/>
      <c r="Z1" s="75"/>
      <c r="AA1" s="113"/>
      <c r="AB1" s="75"/>
      <c r="AC1" s="113"/>
      <c r="AD1" s="75"/>
      <c r="AE1" s="75"/>
      <c r="AF1" s="113"/>
      <c r="AG1" s="75"/>
      <c r="AH1" s="113"/>
    </row>
    <row r="2" spans="1:58" x14ac:dyDescent="0.3">
      <c r="A2" s="337" t="s">
        <v>62</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row>
    <row r="3" spans="1:58" s="79" customFormat="1" ht="23.25" customHeight="1" x14ac:dyDescent="0.35">
      <c r="A3" s="77" t="s">
        <v>63</v>
      </c>
      <c r="B3" s="82"/>
      <c r="C3" s="82"/>
      <c r="D3" s="82"/>
      <c r="E3" s="82"/>
      <c r="F3" s="82"/>
      <c r="G3" s="82"/>
      <c r="H3" s="82"/>
      <c r="I3" s="82"/>
      <c r="J3" s="77"/>
      <c r="K3" s="77"/>
      <c r="L3" s="82"/>
      <c r="M3" s="77"/>
      <c r="N3" s="82"/>
      <c r="O3" s="82"/>
      <c r="P3" s="82"/>
      <c r="Q3" s="82"/>
      <c r="R3" s="82"/>
      <c r="S3" s="82"/>
      <c r="T3" s="78"/>
      <c r="U3" s="78"/>
      <c r="V3" s="114"/>
      <c r="W3" s="78"/>
      <c r="X3" s="114"/>
      <c r="Y3" s="78"/>
      <c r="Z3" s="78"/>
      <c r="AA3" s="114"/>
      <c r="AB3" s="78"/>
      <c r="AC3" s="114"/>
      <c r="AD3" s="78"/>
      <c r="AE3" s="78"/>
      <c r="AF3" s="114"/>
      <c r="AG3" s="78"/>
      <c r="AH3" s="114"/>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row>
    <row r="4" spans="1:58" s="3" customFormat="1" ht="13" x14ac:dyDescent="0.3">
      <c r="A4" s="5"/>
      <c r="B4" s="83"/>
      <c r="C4" s="83" t="s">
        <v>113</v>
      </c>
      <c r="D4" s="84"/>
      <c r="E4" s="22" t="s">
        <v>112</v>
      </c>
      <c r="F4" s="257" t="s">
        <v>112</v>
      </c>
      <c r="G4" s="256" t="s">
        <v>112</v>
      </c>
      <c r="H4" s="256" t="s">
        <v>112</v>
      </c>
      <c r="I4" s="256" t="s">
        <v>114</v>
      </c>
      <c r="J4" s="22" t="s">
        <v>5</v>
      </c>
      <c r="K4" s="41" t="s">
        <v>5</v>
      </c>
      <c r="L4" s="41" t="s">
        <v>5</v>
      </c>
      <c r="M4" s="41" t="s">
        <v>5</v>
      </c>
      <c r="N4" s="41" t="s">
        <v>5</v>
      </c>
      <c r="O4" s="22" t="s">
        <v>64</v>
      </c>
      <c r="P4" s="41" t="s">
        <v>64</v>
      </c>
      <c r="Q4" s="108" t="s">
        <v>64</v>
      </c>
      <c r="R4" s="41" t="s">
        <v>64</v>
      </c>
      <c r="S4" s="108" t="s">
        <v>64</v>
      </c>
      <c r="T4" s="22" t="s">
        <v>65</v>
      </c>
      <c r="U4" s="6" t="s">
        <v>65</v>
      </c>
      <c r="V4" s="115" t="s">
        <v>65</v>
      </c>
      <c r="W4" s="6" t="s">
        <v>65</v>
      </c>
      <c r="X4" s="115" t="s">
        <v>65</v>
      </c>
      <c r="Y4" s="22" t="s">
        <v>66</v>
      </c>
      <c r="Z4" s="6" t="s">
        <v>66</v>
      </c>
      <c r="AA4" s="115" t="s">
        <v>66</v>
      </c>
      <c r="AB4" s="6" t="s">
        <v>66</v>
      </c>
      <c r="AC4" s="115" t="s">
        <v>66</v>
      </c>
      <c r="AD4" s="22" t="s">
        <v>67</v>
      </c>
      <c r="AE4" s="6" t="s">
        <v>67</v>
      </c>
      <c r="AF4" s="115" t="s">
        <v>67</v>
      </c>
      <c r="AG4" s="6" t="s">
        <v>67</v>
      </c>
      <c r="AH4" s="115" t="s">
        <v>67</v>
      </c>
    </row>
    <row r="5" spans="1:58" s="3" customFormat="1" ht="13" x14ac:dyDescent="0.3">
      <c r="A5" s="5"/>
      <c r="B5" s="85" t="s">
        <v>113</v>
      </c>
      <c r="C5" s="85" t="s">
        <v>115</v>
      </c>
      <c r="D5" s="86"/>
      <c r="E5" s="252"/>
      <c r="F5" s="254"/>
      <c r="G5" s="254"/>
      <c r="H5" s="254"/>
      <c r="I5" s="254"/>
      <c r="J5" s="47"/>
      <c r="K5" s="42"/>
      <c r="L5" s="84"/>
      <c r="M5" s="23"/>
      <c r="N5" s="110"/>
      <c r="O5" s="47"/>
      <c r="P5" s="42"/>
      <c r="Q5" s="84"/>
      <c r="R5" s="23"/>
      <c r="S5" s="110"/>
      <c r="T5" s="47"/>
      <c r="U5" s="7"/>
      <c r="V5" s="84"/>
      <c r="W5" s="23"/>
      <c r="X5" s="110"/>
      <c r="Y5" s="47"/>
      <c r="Z5" s="7"/>
      <c r="AA5" s="84"/>
      <c r="AB5" s="23"/>
      <c r="AC5" s="110"/>
      <c r="AD5" s="47"/>
      <c r="AE5" s="7"/>
      <c r="AF5" s="84"/>
      <c r="AG5" s="23"/>
      <c r="AH5" s="110"/>
    </row>
    <row r="6" spans="1:58" s="3" customFormat="1" ht="13" x14ac:dyDescent="0.3">
      <c r="A6" s="5"/>
      <c r="B6" s="85" t="s">
        <v>74</v>
      </c>
      <c r="C6" s="85" t="s">
        <v>116</v>
      </c>
      <c r="D6" s="86" t="s">
        <v>9</v>
      </c>
      <c r="E6" s="252" t="s">
        <v>117</v>
      </c>
      <c r="F6" s="254" t="s">
        <v>117</v>
      </c>
      <c r="G6" s="254" t="s">
        <v>118</v>
      </c>
      <c r="H6" s="254" t="s">
        <v>117</v>
      </c>
      <c r="I6" s="254" t="s">
        <v>118</v>
      </c>
      <c r="J6" s="48" t="s">
        <v>117</v>
      </c>
      <c r="K6" s="43" t="s">
        <v>117</v>
      </c>
      <c r="L6" s="86" t="s">
        <v>118</v>
      </c>
      <c r="M6" s="25" t="s">
        <v>117</v>
      </c>
      <c r="N6" s="111" t="s">
        <v>118</v>
      </c>
      <c r="O6" s="48" t="s">
        <v>117</v>
      </c>
      <c r="P6" s="43" t="s">
        <v>117</v>
      </c>
      <c r="Q6" s="86" t="s">
        <v>118</v>
      </c>
      <c r="R6" s="25" t="s">
        <v>117</v>
      </c>
      <c r="S6" s="111" t="s">
        <v>118</v>
      </c>
      <c r="T6" s="48" t="s">
        <v>117</v>
      </c>
      <c r="U6" s="8" t="s">
        <v>117</v>
      </c>
      <c r="V6" s="86" t="s">
        <v>118</v>
      </c>
      <c r="W6" s="25" t="s">
        <v>117</v>
      </c>
      <c r="X6" s="111" t="s">
        <v>118</v>
      </c>
      <c r="Y6" s="48" t="s">
        <v>117</v>
      </c>
      <c r="Z6" s="8" t="s">
        <v>117</v>
      </c>
      <c r="AA6" s="86" t="s">
        <v>118</v>
      </c>
      <c r="AB6" s="25" t="s">
        <v>117</v>
      </c>
      <c r="AC6" s="111" t="s">
        <v>118</v>
      </c>
      <c r="AD6" s="48" t="s">
        <v>117</v>
      </c>
      <c r="AE6" s="8" t="s">
        <v>117</v>
      </c>
      <c r="AF6" s="86" t="s">
        <v>118</v>
      </c>
      <c r="AG6" s="25" t="s">
        <v>117</v>
      </c>
      <c r="AH6" s="111" t="s">
        <v>118</v>
      </c>
    </row>
    <row r="7" spans="1:58" s="3" customFormat="1" ht="13.5" thickBot="1" x14ac:dyDescent="0.35">
      <c r="A7" s="2" t="s">
        <v>68</v>
      </c>
      <c r="B7" s="87" t="s">
        <v>119</v>
      </c>
      <c r="C7" s="87" t="s">
        <v>119</v>
      </c>
      <c r="D7" s="87"/>
      <c r="E7" s="253" t="s">
        <v>120</v>
      </c>
      <c r="F7" s="255" t="s">
        <v>121</v>
      </c>
      <c r="G7" s="255" t="s">
        <v>121</v>
      </c>
      <c r="H7" s="255" t="s">
        <v>122</v>
      </c>
      <c r="I7" s="255" t="s">
        <v>122</v>
      </c>
      <c r="J7" s="66" t="s">
        <v>120</v>
      </c>
      <c r="K7" s="67" t="s">
        <v>121</v>
      </c>
      <c r="L7" s="87" t="s">
        <v>121</v>
      </c>
      <c r="M7" s="136" t="s">
        <v>122</v>
      </c>
      <c r="N7" s="137" t="s">
        <v>122</v>
      </c>
      <c r="O7" s="48" t="s">
        <v>120</v>
      </c>
      <c r="P7" s="43" t="s">
        <v>121</v>
      </c>
      <c r="Q7" s="86" t="s">
        <v>121</v>
      </c>
      <c r="R7" s="25" t="s">
        <v>122</v>
      </c>
      <c r="S7" s="111" t="s">
        <v>122</v>
      </c>
      <c r="T7" s="66" t="s">
        <v>120</v>
      </c>
      <c r="U7" s="68" t="s">
        <v>121</v>
      </c>
      <c r="V7" s="87" t="s">
        <v>121</v>
      </c>
      <c r="W7" s="25" t="s">
        <v>122</v>
      </c>
      <c r="X7" s="111" t="s">
        <v>122</v>
      </c>
      <c r="Y7" s="66" t="s">
        <v>120</v>
      </c>
      <c r="Z7" s="68" t="s">
        <v>121</v>
      </c>
      <c r="AA7" s="87" t="s">
        <v>121</v>
      </c>
      <c r="AB7" s="25" t="s">
        <v>122</v>
      </c>
      <c r="AC7" s="111" t="s">
        <v>122</v>
      </c>
      <c r="AD7" s="66" t="s">
        <v>120</v>
      </c>
      <c r="AE7" s="68" t="s">
        <v>121</v>
      </c>
      <c r="AF7" s="87" t="s">
        <v>121</v>
      </c>
      <c r="AG7" s="25" t="s">
        <v>122</v>
      </c>
      <c r="AH7" s="111" t="s">
        <v>122</v>
      </c>
    </row>
    <row r="8" spans="1:58" x14ac:dyDescent="0.3">
      <c r="A8" s="69" t="s">
        <v>75</v>
      </c>
      <c r="B8" s="88"/>
      <c r="C8" s="89"/>
      <c r="D8" s="89"/>
      <c r="E8" s="263"/>
      <c r="F8" s="99"/>
      <c r="G8" s="99"/>
      <c r="H8" s="99"/>
      <c r="I8" s="99"/>
      <c r="J8" s="56"/>
      <c r="K8" s="57"/>
      <c r="L8" s="99"/>
      <c r="M8" s="57"/>
      <c r="N8" s="100"/>
      <c r="O8" s="70"/>
      <c r="P8" s="70"/>
      <c r="Q8" s="89"/>
      <c r="R8" s="70"/>
      <c r="S8" s="90"/>
      <c r="T8" s="59"/>
      <c r="U8" s="59"/>
      <c r="V8" s="116"/>
      <c r="W8" s="59"/>
      <c r="X8" s="120"/>
      <c r="Y8" s="58"/>
      <c r="Z8" s="59"/>
      <c r="AA8" s="116"/>
      <c r="AB8" s="59"/>
      <c r="AC8" s="120"/>
      <c r="AD8" s="58"/>
      <c r="AE8" s="59"/>
      <c r="AF8" s="116"/>
      <c r="AG8" s="59"/>
      <c r="AH8" s="120"/>
    </row>
    <row r="9" spans="1:58" s="1" customFormat="1" ht="13" x14ac:dyDescent="0.3">
      <c r="A9" s="29" t="s">
        <v>76</v>
      </c>
      <c r="B9" s="91">
        <f>AVERAGE(L9,Q9,V9,AA9,AF9)</f>
        <v>0.22118150814702536</v>
      </c>
      <c r="C9" s="92">
        <f>AVERAGE(N9,S9,X9,AC9,AH9)</f>
        <v>0.95</v>
      </c>
      <c r="D9" s="92">
        <v>0.75</v>
      </c>
      <c r="E9" s="254">
        <v>28</v>
      </c>
      <c r="F9" s="4">
        <f>8+1</f>
        <v>9</v>
      </c>
      <c r="G9" s="151">
        <f>F9/E9</f>
        <v>0.32142857142857145</v>
      </c>
      <c r="H9" s="4">
        <v>7</v>
      </c>
      <c r="I9" s="92">
        <f>H9/F9</f>
        <v>0.77777777777777779</v>
      </c>
      <c r="J9" s="49">
        <v>29</v>
      </c>
      <c r="K9" s="34">
        <v>6</v>
      </c>
      <c r="L9" s="92">
        <f>SUM(K9/J9)</f>
        <v>0.20689655172413793</v>
      </c>
      <c r="M9" s="34">
        <v>6</v>
      </c>
      <c r="N9" s="93">
        <f>SUM(M9/K9)</f>
        <v>1</v>
      </c>
      <c r="O9" s="2">
        <v>20</v>
      </c>
      <c r="P9" s="34">
        <v>5</v>
      </c>
      <c r="Q9" s="92">
        <f t="shared" ref="Q9:Q22" si="0">SUM(P9/O9)</f>
        <v>0.25</v>
      </c>
      <c r="R9" s="34">
        <v>5</v>
      </c>
      <c r="S9" s="93">
        <f>SUM(R9/P9)</f>
        <v>1</v>
      </c>
      <c r="T9" s="2">
        <v>25</v>
      </c>
      <c r="U9" s="4">
        <v>4</v>
      </c>
      <c r="V9" s="117">
        <f t="shared" ref="V9:V26" si="1">U9/T9</f>
        <v>0.16</v>
      </c>
      <c r="W9" s="4">
        <v>3</v>
      </c>
      <c r="X9" s="93">
        <f t="shared" ref="X9:X20" si="2">W9/U9</f>
        <v>0.75</v>
      </c>
      <c r="Y9" s="49">
        <v>26</v>
      </c>
      <c r="Z9" s="4">
        <f>7+2</f>
        <v>9</v>
      </c>
      <c r="AA9" s="117">
        <f>Z9/Y9</f>
        <v>0.34615384615384615</v>
      </c>
      <c r="AB9" s="4">
        <v>9</v>
      </c>
      <c r="AC9" s="93">
        <f>AB9/Z9</f>
        <v>1</v>
      </c>
      <c r="AD9" s="127">
        <v>35</v>
      </c>
      <c r="AE9" s="34">
        <f>3+2</f>
        <v>5</v>
      </c>
      <c r="AF9" s="92">
        <f t="shared" ref="AF9:AF23" si="3">AE9/AD9</f>
        <v>0.14285714285714285</v>
      </c>
      <c r="AG9" s="34">
        <v>5</v>
      </c>
      <c r="AH9" s="93">
        <f>AG9/AE9</f>
        <v>1</v>
      </c>
    </row>
    <row r="10" spans="1:58" s="1" customFormat="1" ht="13" x14ac:dyDescent="0.3">
      <c r="A10" s="29" t="s">
        <v>77</v>
      </c>
      <c r="B10" s="91">
        <f t="shared" ref="B10:B42" si="4">AVERAGE(L10,Q10,V10,AA10,AF10)</f>
        <v>0.13607660455486542</v>
      </c>
      <c r="C10" s="92">
        <f t="shared" ref="C10:C42" si="5">AVERAGE(N10,S10,X10,AC10,AH10)</f>
        <v>0.6875</v>
      </c>
      <c r="D10" s="92">
        <v>0.75</v>
      </c>
      <c r="E10" s="254">
        <v>19</v>
      </c>
      <c r="F10" s="4">
        <f>3+2</f>
        <v>5</v>
      </c>
      <c r="G10" s="151">
        <f t="shared" ref="G10:G19" si="6">F10/E10</f>
        <v>0.26315789473684209</v>
      </c>
      <c r="H10" s="15">
        <v>5</v>
      </c>
      <c r="I10" s="92">
        <f t="shared" ref="I10:I19" si="7">H10/F10</f>
        <v>1</v>
      </c>
      <c r="J10" s="49">
        <v>21</v>
      </c>
      <c r="K10" s="34">
        <v>3</v>
      </c>
      <c r="L10" s="92">
        <f t="shared" ref="L10:L42" si="8">SUM(K10/J10)</f>
        <v>0.14285714285714285</v>
      </c>
      <c r="M10" s="34">
        <v>3</v>
      </c>
      <c r="N10" s="93">
        <f t="shared" ref="N10:N42" si="9">SUM(M10/K10)</f>
        <v>1</v>
      </c>
      <c r="O10" s="2">
        <v>23</v>
      </c>
      <c r="P10" s="34">
        <v>1</v>
      </c>
      <c r="Q10" s="92">
        <f t="shared" si="0"/>
        <v>4.3478260869565216E-2</v>
      </c>
      <c r="R10" s="34">
        <v>0</v>
      </c>
      <c r="S10" s="93">
        <f>SUM(R10/P10)</f>
        <v>0</v>
      </c>
      <c r="T10" s="2">
        <v>14</v>
      </c>
      <c r="U10" s="4">
        <v>4</v>
      </c>
      <c r="V10" s="117">
        <f t="shared" si="1"/>
        <v>0.2857142857142857</v>
      </c>
      <c r="W10" s="15">
        <f>1+2</f>
        <v>3</v>
      </c>
      <c r="X10" s="93">
        <f t="shared" si="2"/>
        <v>0.75</v>
      </c>
      <c r="Y10" s="49">
        <v>24</v>
      </c>
      <c r="Z10" s="4">
        <f>3+2</f>
        <v>5</v>
      </c>
      <c r="AA10" s="117">
        <f>Z10/Y10</f>
        <v>0.20833333333333334</v>
      </c>
      <c r="AB10" s="15">
        <v>5</v>
      </c>
      <c r="AC10" s="93">
        <f>AB10/Z10</f>
        <v>1</v>
      </c>
      <c r="AD10" s="127">
        <v>13</v>
      </c>
      <c r="AE10" s="34">
        <f>0</f>
        <v>0</v>
      </c>
      <c r="AF10" s="92">
        <f t="shared" si="3"/>
        <v>0</v>
      </c>
      <c r="AG10" s="34"/>
      <c r="AH10" s="93"/>
    </row>
    <row r="11" spans="1:58" s="1" customFormat="1" ht="13" x14ac:dyDescent="0.3">
      <c r="A11" s="29" t="s">
        <v>78</v>
      </c>
      <c r="B11" s="91">
        <f t="shared" si="4"/>
        <v>0.21365079365079365</v>
      </c>
      <c r="C11" s="92">
        <f t="shared" si="5"/>
        <v>0.875</v>
      </c>
      <c r="D11" s="92">
        <v>0.75</v>
      </c>
      <c r="E11" s="254">
        <v>11</v>
      </c>
      <c r="F11" s="4">
        <f>2+1</f>
        <v>3</v>
      </c>
      <c r="G11" s="151">
        <f t="shared" si="6"/>
        <v>0.27272727272727271</v>
      </c>
      <c r="H11" s="4">
        <v>3</v>
      </c>
      <c r="I11" s="92">
        <f t="shared" si="7"/>
        <v>1</v>
      </c>
      <c r="J11" s="49">
        <v>9</v>
      </c>
      <c r="K11" s="34">
        <v>0</v>
      </c>
      <c r="L11" s="92">
        <f t="shared" si="8"/>
        <v>0</v>
      </c>
      <c r="M11" s="34"/>
      <c r="N11" s="93"/>
      <c r="O11" s="2">
        <v>18</v>
      </c>
      <c r="P11" s="34">
        <v>2</v>
      </c>
      <c r="Q11" s="92">
        <f t="shared" si="0"/>
        <v>0.1111111111111111</v>
      </c>
      <c r="R11" s="34">
        <v>1</v>
      </c>
      <c r="S11" s="93">
        <f>SUM(R11/P11)</f>
        <v>0.5</v>
      </c>
      <c r="T11" s="2">
        <v>30</v>
      </c>
      <c r="U11" s="4">
        <v>12</v>
      </c>
      <c r="V11" s="117">
        <f t="shared" si="1"/>
        <v>0.4</v>
      </c>
      <c r="W11" s="4">
        <v>12</v>
      </c>
      <c r="X11" s="93">
        <f t="shared" si="2"/>
        <v>1</v>
      </c>
      <c r="Y11" s="49">
        <v>14</v>
      </c>
      <c r="Z11" s="4">
        <f>3+2</f>
        <v>5</v>
      </c>
      <c r="AA11" s="117">
        <f>Z11/Y11</f>
        <v>0.35714285714285715</v>
      </c>
      <c r="AB11" s="4">
        <v>5</v>
      </c>
      <c r="AC11" s="93">
        <f>AB11/Z11</f>
        <v>1</v>
      </c>
      <c r="AD11" s="127">
        <v>25</v>
      </c>
      <c r="AE11" s="34">
        <f>4+1</f>
        <v>5</v>
      </c>
      <c r="AF11" s="92">
        <f t="shared" si="3"/>
        <v>0.2</v>
      </c>
      <c r="AG11" s="34">
        <v>5</v>
      </c>
      <c r="AH11" s="93">
        <f>AG11/AE11</f>
        <v>1</v>
      </c>
    </row>
    <row r="12" spans="1:58" s="1" customFormat="1" ht="13" x14ac:dyDescent="0.3">
      <c r="A12" s="29" t="s">
        <v>79</v>
      </c>
      <c r="B12" s="91">
        <f t="shared" si="4"/>
        <v>0.34969696969696973</v>
      </c>
      <c r="C12" s="92">
        <f t="shared" si="5"/>
        <v>1</v>
      </c>
      <c r="D12" s="92">
        <v>0.75</v>
      </c>
      <c r="E12" s="254">
        <v>4</v>
      </c>
      <c r="F12" s="15">
        <v>2</v>
      </c>
      <c r="G12" s="151">
        <f t="shared" si="6"/>
        <v>0.5</v>
      </c>
      <c r="H12" s="4">
        <v>2</v>
      </c>
      <c r="I12" s="92">
        <f t="shared" si="7"/>
        <v>1</v>
      </c>
      <c r="J12" s="49">
        <v>6</v>
      </c>
      <c r="K12" s="34">
        <v>4</v>
      </c>
      <c r="L12" s="92">
        <f t="shared" si="8"/>
        <v>0.66666666666666663</v>
      </c>
      <c r="M12" s="34">
        <v>4</v>
      </c>
      <c r="N12" s="93">
        <f t="shared" si="9"/>
        <v>1</v>
      </c>
      <c r="O12" s="2">
        <v>5</v>
      </c>
      <c r="P12" s="34">
        <v>1</v>
      </c>
      <c r="Q12" s="92">
        <f t="shared" si="0"/>
        <v>0.2</v>
      </c>
      <c r="R12" s="34">
        <v>1</v>
      </c>
      <c r="S12" s="93">
        <f>SUM(R12/P12)</f>
        <v>1</v>
      </c>
      <c r="T12" s="2">
        <v>4</v>
      </c>
      <c r="U12" s="15">
        <v>2</v>
      </c>
      <c r="V12" s="117">
        <f t="shared" si="1"/>
        <v>0.5</v>
      </c>
      <c r="W12" s="4">
        <v>2</v>
      </c>
      <c r="X12" s="93">
        <f t="shared" si="2"/>
        <v>1</v>
      </c>
      <c r="Y12" s="49">
        <v>5</v>
      </c>
      <c r="Z12" s="15">
        <f>1</f>
        <v>1</v>
      </c>
      <c r="AA12" s="117">
        <f>Z12/Y12</f>
        <v>0.2</v>
      </c>
      <c r="AB12" s="4">
        <v>1</v>
      </c>
      <c r="AC12" s="93">
        <f>AB12/Z12</f>
        <v>1</v>
      </c>
      <c r="AD12" s="127">
        <v>11</v>
      </c>
      <c r="AE12" s="34">
        <f>1+1</f>
        <v>2</v>
      </c>
      <c r="AF12" s="92">
        <f t="shared" si="3"/>
        <v>0.18181818181818182</v>
      </c>
      <c r="AG12" s="34">
        <v>2</v>
      </c>
      <c r="AH12" s="93">
        <f>AG12/AE12</f>
        <v>1</v>
      </c>
    </row>
    <row r="13" spans="1:58" s="1" customFormat="1" ht="13" x14ac:dyDescent="0.3">
      <c r="A13" s="29" t="s">
        <v>80</v>
      </c>
      <c r="B13" s="91">
        <f t="shared" si="4"/>
        <v>8.2885964912280702E-2</v>
      </c>
      <c r="C13" s="92">
        <f t="shared" si="5"/>
        <v>1</v>
      </c>
      <c r="D13" s="92">
        <v>0.7</v>
      </c>
      <c r="E13" s="254">
        <v>23</v>
      </c>
      <c r="F13" s="4">
        <v>5</v>
      </c>
      <c r="G13" s="151">
        <f t="shared" si="6"/>
        <v>0.21739130434782608</v>
      </c>
      <c r="H13" s="4">
        <v>3</v>
      </c>
      <c r="I13" s="92">
        <f t="shared" si="7"/>
        <v>0.6</v>
      </c>
      <c r="J13" s="49">
        <v>16</v>
      </c>
      <c r="K13" s="34">
        <v>0</v>
      </c>
      <c r="L13" s="92">
        <f t="shared" si="8"/>
        <v>0</v>
      </c>
      <c r="M13" s="34"/>
      <c r="N13" s="93"/>
      <c r="O13" s="2">
        <v>25</v>
      </c>
      <c r="P13" s="34">
        <v>2</v>
      </c>
      <c r="Q13" s="92">
        <f t="shared" si="0"/>
        <v>0.08</v>
      </c>
      <c r="R13" s="34">
        <v>2</v>
      </c>
      <c r="S13" s="93">
        <f>SUM(R13/P13)</f>
        <v>1</v>
      </c>
      <c r="T13" s="2">
        <v>19</v>
      </c>
      <c r="U13" s="15">
        <v>2</v>
      </c>
      <c r="V13" s="117">
        <f t="shared" si="1"/>
        <v>0.10526315789473684</v>
      </c>
      <c r="W13" s="15">
        <v>2</v>
      </c>
      <c r="X13" s="93">
        <f t="shared" si="2"/>
        <v>1</v>
      </c>
      <c r="Y13" s="49">
        <v>16</v>
      </c>
      <c r="Z13" s="15">
        <f>1</f>
        <v>1</v>
      </c>
      <c r="AA13" s="117">
        <f>Z13/Y13</f>
        <v>6.25E-2</v>
      </c>
      <c r="AB13" s="15">
        <v>1</v>
      </c>
      <c r="AC13" s="93">
        <f>AB13/Z13</f>
        <v>1</v>
      </c>
      <c r="AD13" s="127">
        <v>12</v>
      </c>
      <c r="AE13" s="34">
        <f>2+0</f>
        <v>2</v>
      </c>
      <c r="AF13" s="92">
        <f t="shared" si="3"/>
        <v>0.16666666666666666</v>
      </c>
      <c r="AG13" s="34">
        <v>2</v>
      </c>
      <c r="AH13" s="93">
        <f>AG13/AE13</f>
        <v>1</v>
      </c>
    </row>
    <row r="14" spans="1:58" s="1" customFormat="1" ht="13" x14ac:dyDescent="0.3">
      <c r="A14" s="29" t="s">
        <v>81</v>
      </c>
      <c r="B14" s="91">
        <f t="shared" si="4"/>
        <v>0.125</v>
      </c>
      <c r="C14" s="92">
        <f t="shared" si="5"/>
        <v>1</v>
      </c>
      <c r="D14" s="92">
        <v>0.75</v>
      </c>
      <c r="E14" s="254">
        <v>1</v>
      </c>
      <c r="F14" s="4">
        <v>0</v>
      </c>
      <c r="G14" s="151">
        <f t="shared" si="6"/>
        <v>0</v>
      </c>
      <c r="H14" s="15"/>
      <c r="I14" s="92"/>
      <c r="J14" s="49">
        <v>3</v>
      </c>
      <c r="K14" s="34">
        <v>0</v>
      </c>
      <c r="L14" s="92">
        <f t="shared" si="8"/>
        <v>0</v>
      </c>
      <c r="M14" s="34"/>
      <c r="N14" s="93"/>
      <c r="O14" s="2">
        <v>2</v>
      </c>
      <c r="P14" s="34">
        <v>0</v>
      </c>
      <c r="Q14" s="92">
        <f t="shared" si="0"/>
        <v>0</v>
      </c>
      <c r="R14" s="34"/>
      <c r="S14" s="93"/>
      <c r="T14" s="2">
        <v>2</v>
      </c>
      <c r="U14" s="4">
        <v>1</v>
      </c>
      <c r="V14" s="117">
        <f t="shared" si="1"/>
        <v>0.5</v>
      </c>
      <c r="W14" s="15">
        <v>1</v>
      </c>
      <c r="X14" s="93">
        <f t="shared" si="2"/>
        <v>1</v>
      </c>
      <c r="Y14" s="49">
        <v>0</v>
      </c>
      <c r="Z14" s="4"/>
      <c r="AA14" s="117"/>
      <c r="AB14" s="15"/>
      <c r="AC14" s="93"/>
      <c r="AD14" s="127">
        <v>3</v>
      </c>
      <c r="AE14" s="34">
        <v>0</v>
      </c>
      <c r="AF14" s="92">
        <f t="shared" si="3"/>
        <v>0</v>
      </c>
      <c r="AG14" s="34"/>
      <c r="AH14" s="93"/>
    </row>
    <row r="15" spans="1:58" s="1" customFormat="1" ht="13" x14ac:dyDescent="0.3">
      <c r="A15" s="1" t="s">
        <v>82</v>
      </c>
      <c r="B15" s="91">
        <f t="shared" si="4"/>
        <v>0.24217023172905527</v>
      </c>
      <c r="C15" s="92">
        <f t="shared" si="5"/>
        <v>0.8</v>
      </c>
      <c r="D15" s="92">
        <v>0.75</v>
      </c>
      <c r="E15" s="254">
        <v>26</v>
      </c>
      <c r="F15" s="4">
        <v>3</v>
      </c>
      <c r="G15" s="151">
        <f t="shared" si="6"/>
        <v>0.11538461538461539</v>
      </c>
      <c r="H15" s="4">
        <v>2</v>
      </c>
      <c r="I15" s="92">
        <f t="shared" si="7"/>
        <v>0.66666666666666663</v>
      </c>
      <c r="J15" s="49">
        <v>33</v>
      </c>
      <c r="K15" s="34">
        <v>1</v>
      </c>
      <c r="L15" s="92">
        <f t="shared" si="8"/>
        <v>3.0303030303030304E-2</v>
      </c>
      <c r="M15" s="34">
        <v>0</v>
      </c>
      <c r="N15" s="93">
        <f t="shared" si="9"/>
        <v>0</v>
      </c>
      <c r="O15" s="2">
        <v>20</v>
      </c>
      <c r="P15" s="34">
        <v>2</v>
      </c>
      <c r="Q15" s="92">
        <f t="shared" si="0"/>
        <v>0.1</v>
      </c>
      <c r="R15" s="34">
        <v>2</v>
      </c>
      <c r="S15" s="93">
        <f t="shared" ref="S15:S21" si="10">SUM(R15/P15)</f>
        <v>1</v>
      </c>
      <c r="T15" s="2">
        <v>11</v>
      </c>
      <c r="U15" s="4">
        <v>4</v>
      </c>
      <c r="V15" s="117">
        <f t="shared" si="1"/>
        <v>0.36363636363636365</v>
      </c>
      <c r="W15" s="4">
        <v>4</v>
      </c>
      <c r="X15" s="93">
        <f t="shared" si="2"/>
        <v>1</v>
      </c>
      <c r="Y15" s="49">
        <v>17</v>
      </c>
      <c r="Z15" s="4">
        <f>9+0</f>
        <v>9</v>
      </c>
      <c r="AA15" s="117">
        <f t="shared" ref="AA15:AA23" si="11">Z15/Y15</f>
        <v>0.52941176470588236</v>
      </c>
      <c r="AB15" s="4">
        <v>9</v>
      </c>
      <c r="AC15" s="93">
        <f>AB15/Z15</f>
        <v>1</v>
      </c>
      <c r="AD15" s="127">
        <v>16</v>
      </c>
      <c r="AE15" s="34">
        <f>3+0</f>
        <v>3</v>
      </c>
      <c r="AF15" s="92">
        <f t="shared" si="3"/>
        <v>0.1875</v>
      </c>
      <c r="AG15" s="34">
        <v>3</v>
      </c>
      <c r="AH15" s="93">
        <f>AG15/AE15</f>
        <v>1</v>
      </c>
    </row>
    <row r="16" spans="1:58" s="1" customFormat="1" ht="13" x14ac:dyDescent="0.3">
      <c r="A16" s="29" t="s">
        <v>83</v>
      </c>
      <c r="B16" s="91">
        <f t="shared" si="4"/>
        <v>0.23575341515844944</v>
      </c>
      <c r="C16" s="92">
        <f t="shared" si="5"/>
        <v>0.82499999999999996</v>
      </c>
      <c r="D16" s="92">
        <v>0.75</v>
      </c>
      <c r="E16" s="254">
        <v>26</v>
      </c>
      <c r="F16" s="4">
        <f>4+2</f>
        <v>6</v>
      </c>
      <c r="G16" s="151">
        <f t="shared" si="6"/>
        <v>0.23076923076923078</v>
      </c>
      <c r="H16" s="4">
        <v>5</v>
      </c>
      <c r="I16" s="92">
        <f t="shared" si="7"/>
        <v>0.83333333333333337</v>
      </c>
      <c r="J16" s="49">
        <v>22</v>
      </c>
      <c r="K16" s="34">
        <v>4</v>
      </c>
      <c r="L16" s="92">
        <f t="shared" si="8"/>
        <v>0.18181818181818182</v>
      </c>
      <c r="M16" s="34">
        <v>2</v>
      </c>
      <c r="N16" s="93">
        <f t="shared" si="9"/>
        <v>0.5</v>
      </c>
      <c r="O16" s="2">
        <v>19</v>
      </c>
      <c r="P16" s="34">
        <v>2</v>
      </c>
      <c r="Q16" s="92">
        <f t="shared" si="0"/>
        <v>0.10526315789473684</v>
      </c>
      <c r="R16" s="34">
        <v>2</v>
      </c>
      <c r="S16" s="93">
        <f t="shared" si="10"/>
        <v>1</v>
      </c>
      <c r="T16" s="2">
        <f>18+5</f>
        <v>23</v>
      </c>
      <c r="U16" s="4">
        <f>6+2</f>
        <v>8</v>
      </c>
      <c r="V16" s="117">
        <f t="shared" si="1"/>
        <v>0.34782608695652173</v>
      </c>
      <c r="W16" s="4">
        <v>7</v>
      </c>
      <c r="X16" s="93">
        <f t="shared" si="2"/>
        <v>0.875</v>
      </c>
      <c r="Y16" s="49">
        <f>13+6</f>
        <v>19</v>
      </c>
      <c r="Z16" s="4">
        <f>3+1</f>
        <v>4</v>
      </c>
      <c r="AA16" s="117">
        <f t="shared" si="11"/>
        <v>0.21052631578947367</v>
      </c>
      <c r="AB16" s="4">
        <v>3</v>
      </c>
      <c r="AC16" s="93">
        <f>AB16/Z16</f>
        <v>0.75</v>
      </c>
      <c r="AD16" s="127">
        <f>14+1</f>
        <v>15</v>
      </c>
      <c r="AE16" s="34">
        <f>4+1+0</f>
        <v>5</v>
      </c>
      <c r="AF16" s="92">
        <f t="shared" si="3"/>
        <v>0.33333333333333331</v>
      </c>
      <c r="AG16" s="34">
        <v>5</v>
      </c>
      <c r="AH16" s="93">
        <f>AG16/AE16</f>
        <v>1</v>
      </c>
    </row>
    <row r="17" spans="1:34" s="1" customFormat="1" ht="13" x14ac:dyDescent="0.3">
      <c r="A17" s="29" t="s">
        <v>84</v>
      </c>
      <c r="B17" s="91">
        <f t="shared" si="4"/>
        <v>0.20497100122100123</v>
      </c>
      <c r="C17" s="92">
        <f t="shared" si="5"/>
        <v>0.80476190476190479</v>
      </c>
      <c r="D17" s="92">
        <v>0.75</v>
      </c>
      <c r="E17" s="254">
        <v>32</v>
      </c>
      <c r="F17" s="4">
        <v>5</v>
      </c>
      <c r="G17" s="151">
        <f t="shared" si="6"/>
        <v>0.15625</v>
      </c>
      <c r="H17" s="4">
        <v>3</v>
      </c>
      <c r="I17" s="92">
        <f t="shared" si="7"/>
        <v>0.6</v>
      </c>
      <c r="J17" s="49">
        <v>21</v>
      </c>
      <c r="K17" s="34">
        <v>3</v>
      </c>
      <c r="L17" s="92">
        <f t="shared" si="8"/>
        <v>0.14285714285714285</v>
      </c>
      <c r="M17" s="34">
        <v>2</v>
      </c>
      <c r="N17" s="93">
        <f t="shared" si="9"/>
        <v>0.66666666666666663</v>
      </c>
      <c r="O17" s="2">
        <v>30</v>
      </c>
      <c r="P17" s="34">
        <v>4</v>
      </c>
      <c r="Q17" s="92">
        <f t="shared" si="0"/>
        <v>0.13333333333333333</v>
      </c>
      <c r="R17" s="34">
        <v>4</v>
      </c>
      <c r="S17" s="93">
        <f t="shared" si="10"/>
        <v>1</v>
      </c>
      <c r="T17" s="2">
        <v>32</v>
      </c>
      <c r="U17" s="4">
        <v>7</v>
      </c>
      <c r="V17" s="117">
        <f t="shared" si="1"/>
        <v>0.21875</v>
      </c>
      <c r="W17" s="4">
        <v>6</v>
      </c>
      <c r="X17" s="93">
        <f t="shared" si="2"/>
        <v>0.8571428571428571</v>
      </c>
      <c r="Y17" s="49">
        <v>18</v>
      </c>
      <c r="Z17" s="4">
        <f>1+3</f>
        <v>4</v>
      </c>
      <c r="AA17" s="117">
        <f t="shared" si="11"/>
        <v>0.22222222222222221</v>
      </c>
      <c r="AB17" s="4">
        <v>3</v>
      </c>
      <c r="AC17" s="93">
        <f>AB17/Z17</f>
        <v>0.75</v>
      </c>
      <c r="AD17" s="127">
        <v>26</v>
      </c>
      <c r="AE17" s="34">
        <f>5+3</f>
        <v>8</v>
      </c>
      <c r="AF17" s="92">
        <f t="shared" si="3"/>
        <v>0.30769230769230771</v>
      </c>
      <c r="AG17" s="34">
        <v>6</v>
      </c>
      <c r="AH17" s="93">
        <f>AG17/AE17</f>
        <v>0.75</v>
      </c>
    </row>
    <row r="18" spans="1:34" s="1" customFormat="1" ht="13" x14ac:dyDescent="0.3">
      <c r="A18" s="29" t="s">
        <v>85</v>
      </c>
      <c r="B18" s="91">
        <f t="shared" si="4"/>
        <v>0.13300425861401471</v>
      </c>
      <c r="C18" s="92">
        <f t="shared" si="5"/>
        <v>0.86153846153846159</v>
      </c>
      <c r="D18" s="92">
        <v>0.75</v>
      </c>
      <c r="E18" s="254">
        <v>39</v>
      </c>
      <c r="F18" s="4">
        <v>12</v>
      </c>
      <c r="G18" s="151">
        <f t="shared" si="6"/>
        <v>0.30769230769230771</v>
      </c>
      <c r="H18" s="4">
        <v>5</v>
      </c>
      <c r="I18" s="92">
        <f t="shared" si="7"/>
        <v>0.41666666666666669</v>
      </c>
      <c r="J18" s="49">
        <v>41</v>
      </c>
      <c r="K18" s="34">
        <v>4</v>
      </c>
      <c r="L18" s="92">
        <f t="shared" si="8"/>
        <v>9.7560975609756101E-2</v>
      </c>
      <c r="M18" s="34">
        <v>4</v>
      </c>
      <c r="N18" s="93">
        <f t="shared" si="9"/>
        <v>1</v>
      </c>
      <c r="O18" s="2">
        <v>36</v>
      </c>
      <c r="P18" s="34">
        <v>2</v>
      </c>
      <c r="Q18" s="92">
        <f t="shared" si="0"/>
        <v>5.5555555555555552E-2</v>
      </c>
      <c r="R18" s="34">
        <v>2</v>
      </c>
      <c r="S18" s="93">
        <f t="shared" si="10"/>
        <v>1</v>
      </c>
      <c r="T18" s="2">
        <v>28</v>
      </c>
      <c r="U18" s="4">
        <v>5</v>
      </c>
      <c r="V18" s="117">
        <f t="shared" si="1"/>
        <v>0.17857142857142858</v>
      </c>
      <c r="W18" s="4">
        <v>3</v>
      </c>
      <c r="X18" s="93">
        <f t="shared" si="2"/>
        <v>0.6</v>
      </c>
      <c r="Y18" s="49">
        <v>28</v>
      </c>
      <c r="Z18" s="4">
        <v>0</v>
      </c>
      <c r="AA18" s="117">
        <f t="shared" si="11"/>
        <v>0</v>
      </c>
      <c r="AB18" s="4"/>
      <c r="AC18" s="93"/>
      <c r="AD18" s="127">
        <v>39</v>
      </c>
      <c r="AE18" s="34">
        <f>9+4</f>
        <v>13</v>
      </c>
      <c r="AF18" s="92">
        <f t="shared" si="3"/>
        <v>0.33333333333333331</v>
      </c>
      <c r="AG18" s="34">
        <v>11</v>
      </c>
      <c r="AH18" s="93">
        <f>AG18/AE18</f>
        <v>0.84615384615384615</v>
      </c>
    </row>
    <row r="19" spans="1:34" s="1" customFormat="1" ht="13" x14ac:dyDescent="0.3">
      <c r="A19" s="29" t="s">
        <v>86</v>
      </c>
      <c r="B19" s="91">
        <f t="shared" si="4"/>
        <v>0.12380952380952379</v>
      </c>
      <c r="C19" s="92">
        <f t="shared" si="5"/>
        <v>1</v>
      </c>
      <c r="D19" s="92">
        <v>0.75</v>
      </c>
      <c r="E19" s="254">
        <v>6</v>
      </c>
      <c r="F19" s="15">
        <f>1+2</f>
        <v>3</v>
      </c>
      <c r="G19" s="151">
        <f t="shared" si="6"/>
        <v>0.5</v>
      </c>
      <c r="H19" s="4">
        <v>3</v>
      </c>
      <c r="I19" s="92">
        <f t="shared" si="7"/>
        <v>1</v>
      </c>
      <c r="J19" s="49">
        <v>8</v>
      </c>
      <c r="K19" s="34">
        <v>0</v>
      </c>
      <c r="L19" s="92">
        <f t="shared" si="8"/>
        <v>0</v>
      </c>
      <c r="M19" s="34"/>
      <c r="N19" s="93"/>
      <c r="O19" s="2">
        <v>6</v>
      </c>
      <c r="P19" s="34">
        <v>1</v>
      </c>
      <c r="Q19" s="92">
        <f t="shared" si="0"/>
        <v>0.16666666666666666</v>
      </c>
      <c r="R19" s="34">
        <v>1</v>
      </c>
      <c r="S19" s="93">
        <f t="shared" si="10"/>
        <v>1</v>
      </c>
      <c r="T19" s="2">
        <v>7</v>
      </c>
      <c r="U19" s="4">
        <v>2</v>
      </c>
      <c r="V19" s="117">
        <f t="shared" si="1"/>
        <v>0.2857142857142857</v>
      </c>
      <c r="W19" s="4">
        <v>2</v>
      </c>
      <c r="X19" s="93">
        <f t="shared" si="2"/>
        <v>1</v>
      </c>
      <c r="Y19" s="49">
        <v>3</v>
      </c>
      <c r="Z19" s="4">
        <v>0</v>
      </c>
      <c r="AA19" s="117">
        <f t="shared" si="11"/>
        <v>0</v>
      </c>
      <c r="AB19" s="4"/>
      <c r="AC19" s="93"/>
      <c r="AD19" s="127">
        <v>6</v>
      </c>
      <c r="AE19" s="34">
        <f>1+0</f>
        <v>1</v>
      </c>
      <c r="AF19" s="92">
        <f t="shared" si="3"/>
        <v>0.16666666666666666</v>
      </c>
      <c r="AG19" s="34">
        <v>1</v>
      </c>
      <c r="AH19" s="93">
        <f>AG19/AE19</f>
        <v>1</v>
      </c>
    </row>
    <row r="20" spans="1:34" s="1" customFormat="1" ht="13" x14ac:dyDescent="0.3">
      <c r="A20" s="28" t="s">
        <v>33</v>
      </c>
      <c r="B20" s="94">
        <f t="shared" si="4"/>
        <v>0.18628674161505362</v>
      </c>
      <c r="C20" s="95">
        <f t="shared" si="5"/>
        <v>0.89758063608218408</v>
      </c>
      <c r="D20" s="95">
        <f>SUM(D9:D19)/11</f>
        <v>0.74545454545454537</v>
      </c>
      <c r="E20" s="264">
        <f>SUM(E9:E19)</f>
        <v>215</v>
      </c>
      <c r="F20" s="259">
        <f>SUM(F9:F19)</f>
        <v>53</v>
      </c>
      <c r="G20" s="272">
        <f>F20/E20</f>
        <v>0.24651162790697675</v>
      </c>
      <c r="H20" s="259">
        <f>SUM(H9:H19)</f>
        <v>38</v>
      </c>
      <c r="I20" s="95">
        <f>H20/F20</f>
        <v>0.71698113207547165</v>
      </c>
      <c r="J20" s="126">
        <f>SUM(J9:J19)</f>
        <v>209</v>
      </c>
      <c r="K20" s="35">
        <f>SUM(K9:K19)</f>
        <v>25</v>
      </c>
      <c r="L20" s="95">
        <f>SUM(K20/J20)</f>
        <v>0.11961722488038277</v>
      </c>
      <c r="M20" s="35">
        <f>SUM(M9:M19)</f>
        <v>21</v>
      </c>
      <c r="N20" s="96">
        <f t="shared" si="9"/>
        <v>0.84</v>
      </c>
      <c r="O20" s="35">
        <f>SUM(O9:O19)</f>
        <v>204</v>
      </c>
      <c r="P20" s="35">
        <f>SUM(P9:P19)</f>
        <v>22</v>
      </c>
      <c r="Q20" s="95">
        <f t="shared" si="0"/>
        <v>0.10784313725490197</v>
      </c>
      <c r="R20" s="35">
        <f>SUM(R9:R19)</f>
        <v>20</v>
      </c>
      <c r="S20" s="96">
        <f t="shared" si="10"/>
        <v>0.90909090909090906</v>
      </c>
      <c r="T20" s="16">
        <f>SUM(T9:T19)</f>
        <v>195</v>
      </c>
      <c r="U20" s="16">
        <f>SUM(U9:U19)</f>
        <v>51</v>
      </c>
      <c r="V20" s="95">
        <f t="shared" si="1"/>
        <v>0.26153846153846155</v>
      </c>
      <c r="W20" s="16">
        <f>SUM(W9:W19)</f>
        <v>45</v>
      </c>
      <c r="X20" s="96">
        <f t="shared" si="2"/>
        <v>0.88235294117647056</v>
      </c>
      <c r="Y20" s="50">
        <f>SUM(Y9:Y19)</f>
        <v>170</v>
      </c>
      <c r="Z20" s="16">
        <f>SUM(Z9:Z19)</f>
        <v>38</v>
      </c>
      <c r="AA20" s="95">
        <f t="shared" si="11"/>
        <v>0.22352941176470589</v>
      </c>
      <c r="AB20" s="16">
        <f>SUM(AB9:AB19)</f>
        <v>36</v>
      </c>
      <c r="AC20" s="96">
        <f>AB20/Z20</f>
        <v>0.94736842105263153</v>
      </c>
      <c r="AD20" s="126">
        <f>SUM(AD9:AD19)</f>
        <v>201</v>
      </c>
      <c r="AE20" s="35">
        <f>SUM(AE9:AE19)</f>
        <v>44</v>
      </c>
      <c r="AF20" s="95">
        <f t="shared" si="3"/>
        <v>0.21890547263681592</v>
      </c>
      <c r="AG20" s="35">
        <f>SUM(AG9:AG19)</f>
        <v>40</v>
      </c>
      <c r="AH20" s="96">
        <f t="shared" ref="AH20:AH26" si="12">AG20/AE20</f>
        <v>0.90909090909090906</v>
      </c>
    </row>
    <row r="21" spans="1:34" s="1" customFormat="1" ht="13" x14ac:dyDescent="0.3">
      <c r="A21" s="29" t="s">
        <v>87</v>
      </c>
      <c r="B21" s="91">
        <f t="shared" si="4"/>
        <v>0.14957983193277311</v>
      </c>
      <c r="C21" s="92">
        <f t="shared" si="5"/>
        <v>0.88888888888888884</v>
      </c>
      <c r="D21" s="92">
        <v>0.75</v>
      </c>
      <c r="E21" s="254">
        <v>22</v>
      </c>
      <c r="F21" s="4"/>
      <c r="G21" s="151">
        <f>F21/E21</f>
        <v>0</v>
      </c>
      <c r="H21" s="4"/>
      <c r="I21" s="92"/>
      <c r="J21" s="127">
        <v>17</v>
      </c>
      <c r="K21" s="34">
        <v>3</v>
      </c>
      <c r="L21" s="92">
        <f t="shared" si="8"/>
        <v>0.17647058823529413</v>
      </c>
      <c r="M21" s="34">
        <v>2</v>
      </c>
      <c r="N21" s="93">
        <f t="shared" si="9"/>
        <v>0.66666666666666663</v>
      </c>
      <c r="O21" s="40">
        <v>14</v>
      </c>
      <c r="P21" s="34">
        <v>1</v>
      </c>
      <c r="Q21" s="92">
        <f t="shared" si="0"/>
        <v>7.1428571428571425E-2</v>
      </c>
      <c r="R21" s="34">
        <v>1</v>
      </c>
      <c r="S21" s="93">
        <f t="shared" si="10"/>
        <v>1</v>
      </c>
      <c r="T21" s="2">
        <v>10</v>
      </c>
      <c r="U21" s="4">
        <v>0</v>
      </c>
      <c r="V21" s="117">
        <f t="shared" si="1"/>
        <v>0</v>
      </c>
      <c r="W21" s="4"/>
      <c r="X21" s="93"/>
      <c r="Y21" s="49">
        <v>4</v>
      </c>
      <c r="Z21" s="4">
        <f>1+1</f>
        <v>2</v>
      </c>
      <c r="AA21" s="117">
        <f t="shared" si="11"/>
        <v>0.5</v>
      </c>
      <c r="AB21" s="4">
        <v>2</v>
      </c>
      <c r="AC21" s="93">
        <f>AB21/Z21</f>
        <v>1</v>
      </c>
      <c r="AD21" s="127">
        <v>3</v>
      </c>
      <c r="AE21" s="34">
        <v>0</v>
      </c>
      <c r="AF21" s="92">
        <f t="shared" si="3"/>
        <v>0</v>
      </c>
      <c r="AG21" s="34"/>
      <c r="AH21" s="93"/>
    </row>
    <row r="22" spans="1:34" s="1" customFormat="1" ht="13" x14ac:dyDescent="0.3">
      <c r="A22" s="135" t="s">
        <v>88</v>
      </c>
      <c r="B22" s="91">
        <f t="shared" si="4"/>
        <v>0.20601880877742945</v>
      </c>
      <c r="C22" s="92">
        <f t="shared" si="5"/>
        <v>0.75</v>
      </c>
      <c r="D22" s="92">
        <v>0.75</v>
      </c>
      <c r="E22" s="254">
        <v>11</v>
      </c>
      <c r="F22" s="4">
        <v>0</v>
      </c>
      <c r="G22" s="151">
        <f t="shared" ref="G22:G25" si="13">F22/E22</f>
        <v>0</v>
      </c>
      <c r="H22" s="15"/>
      <c r="I22" s="92"/>
      <c r="J22" s="127">
        <v>5</v>
      </c>
      <c r="K22" s="34">
        <v>1</v>
      </c>
      <c r="L22" s="92">
        <f t="shared" si="8"/>
        <v>0.2</v>
      </c>
      <c r="M22" s="34">
        <v>0</v>
      </c>
      <c r="N22" s="93">
        <f t="shared" si="9"/>
        <v>0</v>
      </c>
      <c r="O22" s="40">
        <v>3</v>
      </c>
      <c r="P22" s="34">
        <v>0</v>
      </c>
      <c r="Q22" s="92">
        <f t="shared" si="0"/>
        <v>0</v>
      </c>
      <c r="R22" s="34"/>
      <c r="S22" s="93"/>
      <c r="T22" s="2">
        <v>29</v>
      </c>
      <c r="U22" s="15">
        <v>13</v>
      </c>
      <c r="V22" s="117">
        <f t="shared" si="1"/>
        <v>0.44827586206896552</v>
      </c>
      <c r="W22" s="15">
        <v>13</v>
      </c>
      <c r="X22" s="93">
        <f>W22/U22</f>
        <v>1</v>
      </c>
      <c r="Y22" s="49">
        <v>10</v>
      </c>
      <c r="Z22" s="15">
        <f>1+1</f>
        <v>2</v>
      </c>
      <c r="AA22" s="117">
        <f t="shared" si="11"/>
        <v>0.2</v>
      </c>
      <c r="AB22" s="15">
        <v>2</v>
      </c>
      <c r="AC22" s="93">
        <f>AB22/Z22</f>
        <v>1</v>
      </c>
      <c r="AD22" s="127">
        <v>11</v>
      </c>
      <c r="AE22" s="34">
        <f>2+0</f>
        <v>2</v>
      </c>
      <c r="AF22" s="92">
        <f t="shared" si="3"/>
        <v>0.18181818181818182</v>
      </c>
      <c r="AG22" s="34">
        <v>2</v>
      </c>
      <c r="AH22" s="93">
        <f t="shared" si="12"/>
        <v>1</v>
      </c>
    </row>
    <row r="23" spans="1:34" s="1" customFormat="1" ht="13" x14ac:dyDescent="0.3">
      <c r="A23" s="29" t="s">
        <v>89</v>
      </c>
      <c r="B23" s="91">
        <f t="shared" si="4"/>
        <v>0.23111111111111113</v>
      </c>
      <c r="C23" s="92">
        <f t="shared" si="5"/>
        <v>0.94444444444444442</v>
      </c>
      <c r="D23" s="92"/>
      <c r="E23" s="254">
        <v>0</v>
      </c>
      <c r="F23" s="4">
        <v>0</v>
      </c>
      <c r="G23" s="151"/>
      <c r="H23" s="4"/>
      <c r="I23" s="92"/>
      <c r="J23" s="127" t="s">
        <v>90</v>
      </c>
      <c r="K23" s="34"/>
      <c r="L23" s="92"/>
      <c r="M23" s="34"/>
      <c r="N23" s="93"/>
      <c r="O23" s="40" t="s">
        <v>90</v>
      </c>
      <c r="P23" s="34"/>
      <c r="Q23" s="92"/>
      <c r="R23" s="34"/>
      <c r="S23" s="93"/>
      <c r="T23" s="2">
        <v>9</v>
      </c>
      <c r="U23" s="4">
        <v>3</v>
      </c>
      <c r="V23" s="117">
        <f t="shared" si="1"/>
        <v>0.33333333333333331</v>
      </c>
      <c r="W23" s="15">
        <v>3</v>
      </c>
      <c r="X23" s="93">
        <f>W23/U23</f>
        <v>1</v>
      </c>
      <c r="Y23" s="49">
        <v>9</v>
      </c>
      <c r="Z23" s="4">
        <v>0</v>
      </c>
      <c r="AA23" s="117">
        <f t="shared" si="11"/>
        <v>0</v>
      </c>
      <c r="AB23" s="15"/>
      <c r="AC23" s="93"/>
      <c r="AD23" s="127">
        <v>25</v>
      </c>
      <c r="AE23" s="34">
        <f>6+3</f>
        <v>9</v>
      </c>
      <c r="AF23" s="92">
        <f t="shared" si="3"/>
        <v>0.36</v>
      </c>
      <c r="AG23" s="34">
        <v>8</v>
      </c>
      <c r="AH23" s="93">
        <f t="shared" si="12"/>
        <v>0.88888888888888884</v>
      </c>
    </row>
    <row r="24" spans="1:34" s="1" customFormat="1" ht="13" x14ac:dyDescent="0.3">
      <c r="A24" s="29" t="s">
        <v>91</v>
      </c>
      <c r="B24" s="91">
        <f t="shared" si="4"/>
        <v>3.7037037037037035E-2</v>
      </c>
      <c r="C24" s="92">
        <f t="shared" si="5"/>
        <v>1</v>
      </c>
      <c r="D24" s="92"/>
      <c r="E24" s="254">
        <v>6</v>
      </c>
      <c r="F24" s="4">
        <v>1</v>
      </c>
      <c r="G24" s="151">
        <f t="shared" si="13"/>
        <v>0.16666666666666666</v>
      </c>
      <c r="H24" s="4">
        <v>1</v>
      </c>
      <c r="I24" s="92">
        <f t="shared" ref="I24:I25" si="14">H24/F24</f>
        <v>1</v>
      </c>
      <c r="J24" s="127">
        <v>9</v>
      </c>
      <c r="K24" s="34">
        <v>1</v>
      </c>
      <c r="L24" s="92">
        <f t="shared" si="8"/>
        <v>0.1111111111111111</v>
      </c>
      <c r="M24" s="34">
        <v>1</v>
      </c>
      <c r="N24" s="93">
        <f t="shared" si="9"/>
        <v>1</v>
      </c>
      <c r="O24" s="40">
        <v>4</v>
      </c>
      <c r="P24" s="34">
        <v>0</v>
      </c>
      <c r="Q24" s="92">
        <f>SUM(P24/O24)</f>
        <v>0</v>
      </c>
      <c r="R24" s="34"/>
      <c r="S24" s="93"/>
      <c r="T24" s="2">
        <v>6</v>
      </c>
      <c r="U24" s="4">
        <v>0</v>
      </c>
      <c r="V24" s="117">
        <f t="shared" si="1"/>
        <v>0</v>
      </c>
      <c r="W24" s="15"/>
      <c r="X24" s="93"/>
      <c r="Y24" s="49" t="s">
        <v>92</v>
      </c>
      <c r="Z24" s="4"/>
      <c r="AA24" s="117"/>
      <c r="AB24" s="15"/>
      <c r="AC24" s="93"/>
      <c r="AD24" s="127" t="s">
        <v>92</v>
      </c>
      <c r="AE24" s="34"/>
      <c r="AF24" s="92"/>
      <c r="AG24" s="34"/>
      <c r="AH24" s="93"/>
    </row>
    <row r="25" spans="1:34" s="1" customFormat="1" ht="13" x14ac:dyDescent="0.3">
      <c r="A25" s="29" t="s">
        <v>93</v>
      </c>
      <c r="B25" s="91">
        <f t="shared" si="4"/>
        <v>0.19201928368647497</v>
      </c>
      <c r="C25" s="92">
        <f t="shared" si="5"/>
        <v>0.96243956652474361</v>
      </c>
      <c r="D25" s="92">
        <v>0.75</v>
      </c>
      <c r="E25" s="254">
        <v>131</v>
      </c>
      <c r="F25" s="4">
        <v>16</v>
      </c>
      <c r="G25" s="151">
        <f t="shared" si="13"/>
        <v>0.12213740458015267</v>
      </c>
      <c r="H25" s="4">
        <v>15</v>
      </c>
      <c r="I25" s="92">
        <f t="shared" si="14"/>
        <v>0.9375</v>
      </c>
      <c r="J25" s="127">
        <v>107</v>
      </c>
      <c r="K25" s="34">
        <v>2</v>
      </c>
      <c r="L25" s="92">
        <f t="shared" si="8"/>
        <v>1.8691588785046728E-2</v>
      </c>
      <c r="M25" s="34">
        <v>2</v>
      </c>
      <c r="N25" s="93">
        <f t="shared" si="9"/>
        <v>1</v>
      </c>
      <c r="O25" s="40">
        <v>138</v>
      </c>
      <c r="P25" s="34">
        <v>17</v>
      </c>
      <c r="Q25" s="92">
        <f>SUM(P25/O25)</f>
        <v>0.12318840579710146</v>
      </c>
      <c r="R25" s="34">
        <v>16</v>
      </c>
      <c r="S25" s="93">
        <f>SUM(R25/P25)</f>
        <v>0.94117647058823528</v>
      </c>
      <c r="T25" s="2">
        <v>143</v>
      </c>
      <c r="U25" s="4">
        <v>39</v>
      </c>
      <c r="V25" s="117">
        <f t="shared" si="1"/>
        <v>0.27272727272727271</v>
      </c>
      <c r="W25" s="15">
        <f>35+2+1</f>
        <v>38</v>
      </c>
      <c r="X25" s="93">
        <f>W25/U25</f>
        <v>0.97435897435897434</v>
      </c>
      <c r="Y25" s="49">
        <v>148</v>
      </c>
      <c r="Z25" s="4">
        <f>24+14</f>
        <v>38</v>
      </c>
      <c r="AA25" s="117">
        <f>Z25/Y25</f>
        <v>0.25675675675675674</v>
      </c>
      <c r="AB25" s="15">
        <v>35</v>
      </c>
      <c r="AC25" s="93">
        <f>AB25/Z25</f>
        <v>0.92105263157894735</v>
      </c>
      <c r="AD25" s="127">
        <v>142</v>
      </c>
      <c r="AE25" s="34">
        <f>16+25</f>
        <v>41</v>
      </c>
      <c r="AF25" s="92">
        <f>AE25/AD25</f>
        <v>0.28873239436619719</v>
      </c>
      <c r="AG25" s="34">
        <v>40</v>
      </c>
      <c r="AH25" s="93">
        <f t="shared" si="12"/>
        <v>0.97560975609756095</v>
      </c>
    </row>
    <row r="26" spans="1:34" s="1" customFormat="1" ht="13" x14ac:dyDescent="0.3">
      <c r="A26" s="28" t="s">
        <v>42</v>
      </c>
      <c r="B26" s="94">
        <f t="shared" si="4"/>
        <v>0.19520537097542628</v>
      </c>
      <c r="C26" s="95">
        <f t="shared" si="5"/>
        <v>0.90613164613164621</v>
      </c>
      <c r="D26" s="95">
        <f>SUM(D21:D25)/3</f>
        <v>0.75</v>
      </c>
      <c r="E26" s="265">
        <f>SUM(E21:E25)</f>
        <v>170</v>
      </c>
      <c r="F26" s="259">
        <f>SUM(F21:F25)</f>
        <v>17</v>
      </c>
      <c r="G26" s="95">
        <f>F26/E26</f>
        <v>0.1</v>
      </c>
      <c r="H26" s="259">
        <f>SUM(H21:H25)</f>
        <v>16</v>
      </c>
      <c r="I26" s="95">
        <f>H26/F26</f>
        <v>0.94117647058823528</v>
      </c>
      <c r="J26" s="126">
        <f>SUM(J21:J25)</f>
        <v>138</v>
      </c>
      <c r="K26" s="35">
        <f>SUM(K21:K25)</f>
        <v>7</v>
      </c>
      <c r="L26" s="95">
        <f t="shared" si="8"/>
        <v>5.0724637681159424E-2</v>
      </c>
      <c r="M26" s="35">
        <f>SUM(M21:M25)</f>
        <v>5</v>
      </c>
      <c r="N26" s="96">
        <f t="shared" si="9"/>
        <v>0.7142857142857143</v>
      </c>
      <c r="O26" s="35">
        <f>SUM(O21:O25)</f>
        <v>159</v>
      </c>
      <c r="P26" s="35">
        <f>SUM(P21:P25)</f>
        <v>18</v>
      </c>
      <c r="Q26" s="95">
        <f>SUM(P26/O26)</f>
        <v>0.11320754716981132</v>
      </c>
      <c r="R26" s="35">
        <f>SUM(R21:R25)</f>
        <v>17</v>
      </c>
      <c r="S26" s="96">
        <f>SUM(R26/P26)</f>
        <v>0.94444444444444442</v>
      </c>
      <c r="T26" s="16">
        <f>SUM(T21:T25)</f>
        <v>197</v>
      </c>
      <c r="U26" s="16">
        <f>SUM(U21:U25)</f>
        <v>55</v>
      </c>
      <c r="V26" s="95">
        <f t="shared" si="1"/>
        <v>0.27918781725888325</v>
      </c>
      <c r="W26" s="16">
        <f>SUM(W21:W25)</f>
        <v>54</v>
      </c>
      <c r="X26" s="96">
        <f>W26/U26</f>
        <v>0.98181818181818181</v>
      </c>
      <c r="Y26" s="50">
        <f>SUM(Y21:Y25)</f>
        <v>171</v>
      </c>
      <c r="Z26" s="16">
        <f>SUM(Z21:Z25)</f>
        <v>42</v>
      </c>
      <c r="AA26" s="95">
        <f>Z26/Y26</f>
        <v>0.24561403508771928</v>
      </c>
      <c r="AB26" s="16">
        <f>SUM(AB21:AB25)</f>
        <v>39</v>
      </c>
      <c r="AC26" s="96">
        <f>AB26/Z26</f>
        <v>0.9285714285714286</v>
      </c>
      <c r="AD26" s="126">
        <f>SUM(AD21:AD25)</f>
        <v>181</v>
      </c>
      <c r="AE26" s="35">
        <f>SUM(AE21:AE25)</f>
        <v>52</v>
      </c>
      <c r="AF26" s="95">
        <f>AE26/AD26</f>
        <v>0.287292817679558</v>
      </c>
      <c r="AG26" s="35">
        <f>SUM(AG21:AG25)</f>
        <v>50</v>
      </c>
      <c r="AH26" s="96">
        <f t="shared" si="12"/>
        <v>0.96153846153846156</v>
      </c>
    </row>
    <row r="27" spans="1:34" s="1" customFormat="1" ht="10" customHeight="1" x14ac:dyDescent="0.3">
      <c r="A27" s="29"/>
      <c r="B27" s="91"/>
      <c r="C27" s="92"/>
      <c r="D27" s="117"/>
      <c r="E27" s="266"/>
      <c r="F27" s="260"/>
      <c r="G27" s="273"/>
      <c r="H27" s="260"/>
      <c r="I27" s="273"/>
      <c r="J27" s="127"/>
      <c r="K27" s="34"/>
      <c r="L27" s="92"/>
      <c r="M27" s="34"/>
      <c r="N27" s="93"/>
      <c r="O27" s="40"/>
      <c r="P27" s="34"/>
      <c r="Q27" s="92"/>
      <c r="R27" s="34"/>
      <c r="S27" s="93"/>
      <c r="T27" s="2"/>
      <c r="U27" s="4"/>
      <c r="V27" s="92"/>
      <c r="W27" s="4"/>
      <c r="X27" s="93"/>
      <c r="Y27" s="49"/>
      <c r="Z27" s="4"/>
      <c r="AA27" s="92"/>
      <c r="AB27" s="4"/>
      <c r="AC27" s="93"/>
      <c r="AD27" s="127"/>
      <c r="AE27" s="34"/>
      <c r="AF27" s="92"/>
      <c r="AG27" s="34"/>
      <c r="AH27" s="93"/>
    </row>
    <row r="28" spans="1:34" s="53" customFormat="1" x14ac:dyDescent="0.3">
      <c r="A28" s="71" t="s">
        <v>43</v>
      </c>
      <c r="B28" s="98">
        <f t="shared" si="4"/>
        <v>0.19174660539983787</v>
      </c>
      <c r="C28" s="99">
        <f t="shared" si="5"/>
        <v>0.90929245283018856</v>
      </c>
      <c r="D28" s="99">
        <f>SUM(D20+D26)/2</f>
        <v>0.74772727272727268</v>
      </c>
      <c r="E28" s="267">
        <f>SUM(E26,E20)</f>
        <v>385</v>
      </c>
      <c r="F28" s="261">
        <f>SUM(F20,F26)</f>
        <v>70</v>
      </c>
      <c r="G28" s="99">
        <f>F28/E28</f>
        <v>0.18181818181818182</v>
      </c>
      <c r="H28" s="261">
        <f>SUM(H26,H20)</f>
        <v>54</v>
      </c>
      <c r="I28" s="99">
        <f>H28/F28</f>
        <v>0.77142857142857146</v>
      </c>
      <c r="J28" s="128">
        <f>SUM(J20,J26)</f>
        <v>347</v>
      </c>
      <c r="K28" s="55">
        <f>SUM(K20,K26)</f>
        <v>32</v>
      </c>
      <c r="L28" s="99">
        <f t="shared" si="8"/>
        <v>9.2219020172910657E-2</v>
      </c>
      <c r="M28" s="55">
        <f>SUM(M20,M26)</f>
        <v>26</v>
      </c>
      <c r="N28" s="100">
        <f t="shared" si="9"/>
        <v>0.8125</v>
      </c>
      <c r="O28" s="55">
        <f>SUM(O20,O26)</f>
        <v>363</v>
      </c>
      <c r="P28" s="55">
        <f>SUM(P20,P26)</f>
        <v>40</v>
      </c>
      <c r="Q28" s="99">
        <f>SUM(P28/O28)</f>
        <v>0.11019283746556474</v>
      </c>
      <c r="R28" s="55">
        <f>SUM(R20,R26)</f>
        <v>37</v>
      </c>
      <c r="S28" s="100">
        <f>SUM(R28/P28)</f>
        <v>0.92500000000000004</v>
      </c>
      <c r="T28" s="57">
        <f>T20+T26</f>
        <v>392</v>
      </c>
      <c r="U28" s="57">
        <f>U20+U26</f>
        <v>106</v>
      </c>
      <c r="V28" s="99">
        <f>U28/T28</f>
        <v>0.27040816326530615</v>
      </c>
      <c r="W28" s="57">
        <f>W20+W26</f>
        <v>99</v>
      </c>
      <c r="X28" s="100">
        <f>W28/U28</f>
        <v>0.93396226415094341</v>
      </c>
      <c r="Y28" s="56">
        <f>Y20+Y26</f>
        <v>341</v>
      </c>
      <c r="Z28" s="57">
        <f>Z20+Z26</f>
        <v>80</v>
      </c>
      <c r="AA28" s="99">
        <f>Z28/Y28</f>
        <v>0.23460410557184752</v>
      </c>
      <c r="AB28" s="57">
        <f>AB20+AB26</f>
        <v>75</v>
      </c>
      <c r="AC28" s="100">
        <f>AB28/Z28</f>
        <v>0.9375</v>
      </c>
      <c r="AD28" s="128">
        <f>AD20+AD26</f>
        <v>382</v>
      </c>
      <c r="AE28" s="55">
        <f>AE20+AE26</f>
        <v>96</v>
      </c>
      <c r="AF28" s="99">
        <f>AE28/AD28</f>
        <v>0.2513089005235602</v>
      </c>
      <c r="AG28" s="55">
        <f>AG20+AG26</f>
        <v>90</v>
      </c>
      <c r="AH28" s="100">
        <f>AG28/AE28</f>
        <v>0.9375</v>
      </c>
    </row>
    <row r="29" spans="1:34" s="1" customFormat="1" ht="13" x14ac:dyDescent="0.3">
      <c r="A29" s="29"/>
      <c r="B29" s="91"/>
      <c r="C29" s="92"/>
      <c r="D29" s="92"/>
      <c r="E29" s="268"/>
      <c r="F29" s="258"/>
      <c r="G29" s="258"/>
      <c r="H29" s="258"/>
      <c r="I29" s="258"/>
      <c r="J29" s="127"/>
      <c r="K29" s="34"/>
      <c r="L29" s="92"/>
      <c r="M29" s="34"/>
      <c r="N29" s="93"/>
      <c r="O29" s="40"/>
      <c r="P29" s="34"/>
      <c r="Q29" s="92"/>
      <c r="R29" s="34"/>
      <c r="S29" s="93"/>
      <c r="T29" s="2"/>
      <c r="U29" s="54"/>
      <c r="V29" s="92"/>
      <c r="W29" s="4"/>
      <c r="X29" s="93"/>
      <c r="Y29" s="49"/>
      <c r="Z29" s="54"/>
      <c r="AA29" s="92"/>
      <c r="AB29" s="4"/>
      <c r="AC29" s="93"/>
      <c r="AD29" s="127"/>
      <c r="AE29" s="34"/>
      <c r="AF29" s="92"/>
      <c r="AG29" s="34"/>
      <c r="AH29" s="93"/>
    </row>
    <row r="30" spans="1:34" s="1" customFormat="1" ht="13" x14ac:dyDescent="0.3">
      <c r="A30" s="28" t="s">
        <v>94</v>
      </c>
      <c r="B30" s="94"/>
      <c r="C30" s="95"/>
      <c r="D30" s="95"/>
      <c r="E30" s="265"/>
      <c r="F30" s="259"/>
      <c r="G30" s="259"/>
      <c r="H30" s="259"/>
      <c r="I30" s="259"/>
      <c r="J30" s="126"/>
      <c r="K30" s="35"/>
      <c r="L30" s="95"/>
      <c r="M30" s="35"/>
      <c r="N30" s="96"/>
      <c r="O30" s="35"/>
      <c r="P30" s="35"/>
      <c r="Q30" s="95"/>
      <c r="R30" s="35"/>
      <c r="S30" s="96"/>
      <c r="T30" s="16"/>
      <c r="U30" s="20"/>
      <c r="V30" s="118"/>
      <c r="W30" s="20"/>
      <c r="X30" s="121"/>
      <c r="Y30" s="50"/>
      <c r="Z30" s="20"/>
      <c r="AA30" s="118"/>
      <c r="AB30" s="20"/>
      <c r="AC30" s="121"/>
      <c r="AD30" s="126"/>
      <c r="AE30" s="36"/>
      <c r="AF30" s="118"/>
      <c r="AG30" s="36"/>
      <c r="AH30" s="121"/>
    </row>
    <row r="31" spans="1:34" s="1" customFormat="1" ht="13" x14ac:dyDescent="0.3">
      <c r="A31" s="29" t="s">
        <v>95</v>
      </c>
      <c r="B31" s="91">
        <f t="shared" si="4"/>
        <v>0.17729819200407437</v>
      </c>
      <c r="C31" s="92">
        <f t="shared" si="5"/>
        <v>1</v>
      </c>
      <c r="D31" s="92">
        <v>0.75</v>
      </c>
      <c r="E31" s="268">
        <v>47</v>
      </c>
      <c r="F31" s="258">
        <v>5</v>
      </c>
      <c r="G31" s="92">
        <f>F31/E31</f>
        <v>0.10638297872340426</v>
      </c>
      <c r="H31" s="4">
        <v>5</v>
      </c>
      <c r="I31" s="92">
        <f>H31/F31</f>
        <v>1</v>
      </c>
      <c r="J31" s="127">
        <v>66</v>
      </c>
      <c r="K31" s="34">
        <v>3</v>
      </c>
      <c r="L31" s="92">
        <f t="shared" si="8"/>
        <v>4.5454545454545456E-2</v>
      </c>
      <c r="M31" s="34">
        <v>3</v>
      </c>
      <c r="N31" s="93">
        <f t="shared" si="9"/>
        <v>1</v>
      </c>
      <c r="O31" s="40">
        <v>44</v>
      </c>
      <c r="P31" s="34">
        <v>5</v>
      </c>
      <c r="Q31" s="92">
        <f>SUM(P31/O31)</f>
        <v>0.11363636363636363</v>
      </c>
      <c r="R31" s="34">
        <v>5</v>
      </c>
      <c r="S31" s="93">
        <f>SUM(R31/P31)</f>
        <v>1</v>
      </c>
      <c r="T31" s="2">
        <v>33</v>
      </c>
      <c r="U31" s="4">
        <v>10</v>
      </c>
      <c r="V31" s="117">
        <f>U31/T31</f>
        <v>0.30303030303030304</v>
      </c>
      <c r="W31" s="4">
        <v>10</v>
      </c>
      <c r="X31" s="93">
        <f>W31/U31</f>
        <v>1</v>
      </c>
      <c r="Y31" s="49">
        <v>34</v>
      </c>
      <c r="Z31" s="4">
        <f>9+3</f>
        <v>12</v>
      </c>
      <c r="AA31" s="117">
        <f>Z31/Y31</f>
        <v>0.35294117647058826</v>
      </c>
      <c r="AB31" s="4">
        <v>12</v>
      </c>
      <c r="AC31" s="93">
        <f>AB31/Z31</f>
        <v>1</v>
      </c>
      <c r="AD31" s="127">
        <v>42</v>
      </c>
      <c r="AE31" s="34">
        <f>2+1</f>
        <v>3</v>
      </c>
      <c r="AF31" s="92">
        <f>AE31/AD31</f>
        <v>7.1428571428571425E-2</v>
      </c>
      <c r="AG31" s="34">
        <v>3</v>
      </c>
      <c r="AH31" s="93">
        <f t="shared" ref="AH31:AH39" si="15">AG31/AE31</f>
        <v>1</v>
      </c>
    </row>
    <row r="32" spans="1:34" s="1" customFormat="1" ht="13" x14ac:dyDescent="0.3">
      <c r="A32" s="29" t="s">
        <v>96</v>
      </c>
      <c r="B32" s="91">
        <f t="shared" si="4"/>
        <v>0.38857142857142857</v>
      </c>
      <c r="C32" s="92">
        <f t="shared" si="5"/>
        <v>1</v>
      </c>
      <c r="D32" s="92">
        <v>0.75</v>
      </c>
      <c r="E32" s="268">
        <v>5</v>
      </c>
      <c r="F32" s="258">
        <v>1</v>
      </c>
      <c r="G32" s="92">
        <f t="shared" ref="G32:G39" si="16">F32/E32</f>
        <v>0.2</v>
      </c>
      <c r="H32" s="4">
        <v>1</v>
      </c>
      <c r="I32" s="92">
        <f t="shared" ref="I32:I39" si="17">H32/F32</f>
        <v>1</v>
      </c>
      <c r="J32" s="127">
        <v>6</v>
      </c>
      <c r="K32" s="34">
        <v>0</v>
      </c>
      <c r="L32" s="92">
        <f t="shared" si="8"/>
        <v>0</v>
      </c>
      <c r="M32" s="34"/>
      <c r="N32" s="93"/>
      <c r="O32" s="40">
        <v>7</v>
      </c>
      <c r="P32" s="34">
        <v>1</v>
      </c>
      <c r="Q32" s="92">
        <f>SUM(P32/O32)</f>
        <v>0.14285714285714285</v>
      </c>
      <c r="R32" s="34">
        <v>1</v>
      </c>
      <c r="S32" s="93">
        <f>SUM(R32/P32)</f>
        <v>1</v>
      </c>
      <c r="T32" s="2">
        <v>5</v>
      </c>
      <c r="U32" s="4">
        <v>4</v>
      </c>
      <c r="V32" s="117">
        <f>U32/T32</f>
        <v>0.8</v>
      </c>
      <c r="W32" s="4">
        <v>4</v>
      </c>
      <c r="X32" s="93">
        <f>W32/U32</f>
        <v>1</v>
      </c>
      <c r="Y32" s="49">
        <v>4</v>
      </c>
      <c r="Z32" s="4">
        <f>1+1</f>
        <v>2</v>
      </c>
      <c r="AA32" s="117">
        <f>Z32/Y32</f>
        <v>0.5</v>
      </c>
      <c r="AB32" s="4">
        <v>2</v>
      </c>
      <c r="AC32" s="93">
        <f>AB32/Z32</f>
        <v>1</v>
      </c>
      <c r="AD32" s="127">
        <v>6</v>
      </c>
      <c r="AE32" s="34">
        <f>2+1</f>
        <v>3</v>
      </c>
      <c r="AF32" s="92">
        <f>AE32/AD32</f>
        <v>0.5</v>
      </c>
      <c r="AG32" s="34">
        <v>3</v>
      </c>
      <c r="AH32" s="93">
        <f t="shared" si="15"/>
        <v>1</v>
      </c>
    </row>
    <row r="33" spans="1:34" s="1" customFormat="1" ht="13" x14ac:dyDescent="0.3">
      <c r="A33" s="29" t="s">
        <v>97</v>
      </c>
      <c r="B33" s="91">
        <f t="shared" si="4"/>
        <v>0.26624689695860237</v>
      </c>
      <c r="C33" s="92">
        <f t="shared" si="5"/>
        <v>0.93135490394337717</v>
      </c>
      <c r="D33" s="92">
        <v>0.75</v>
      </c>
      <c r="E33" s="268">
        <v>55</v>
      </c>
      <c r="F33" s="258">
        <v>4</v>
      </c>
      <c r="G33" s="92">
        <f t="shared" si="16"/>
        <v>7.2727272727272724E-2</v>
      </c>
      <c r="H33" s="4">
        <v>4</v>
      </c>
      <c r="I33" s="92">
        <f t="shared" si="17"/>
        <v>1</v>
      </c>
      <c r="J33" s="127">
        <v>59</v>
      </c>
      <c r="K33" s="34">
        <v>1</v>
      </c>
      <c r="L33" s="92">
        <f t="shared" si="8"/>
        <v>1.6949152542372881E-2</v>
      </c>
      <c r="M33" s="34">
        <v>1</v>
      </c>
      <c r="N33" s="93">
        <f t="shared" si="9"/>
        <v>1</v>
      </c>
      <c r="O33" s="40">
        <v>43</v>
      </c>
      <c r="P33" s="34">
        <v>7</v>
      </c>
      <c r="Q33" s="92">
        <f>SUM(P33/O33)</f>
        <v>0.16279069767441862</v>
      </c>
      <c r="R33" s="34">
        <v>7</v>
      </c>
      <c r="S33" s="93">
        <f>SUM(R33/P33)</f>
        <v>1</v>
      </c>
      <c r="T33" s="2">
        <f>94-5</f>
        <v>89</v>
      </c>
      <c r="U33" s="4">
        <v>40</v>
      </c>
      <c r="V33" s="92">
        <f>U33/T33</f>
        <v>0.449438202247191</v>
      </c>
      <c r="W33" s="15">
        <v>38</v>
      </c>
      <c r="X33" s="93">
        <f>W33/U33</f>
        <v>0.95</v>
      </c>
      <c r="Y33" s="49">
        <v>102</v>
      </c>
      <c r="Z33" s="4">
        <f>37+6</f>
        <v>43</v>
      </c>
      <c r="AA33" s="117">
        <f>Z33/Y33</f>
        <v>0.42156862745098039</v>
      </c>
      <c r="AB33" s="15">
        <v>36</v>
      </c>
      <c r="AC33" s="93">
        <f>AB33/Z33</f>
        <v>0.83720930232558144</v>
      </c>
      <c r="AD33" s="127">
        <v>82</v>
      </c>
      <c r="AE33" s="34">
        <f>14+9</f>
        <v>23</v>
      </c>
      <c r="AF33" s="92">
        <f>AE33/AD33</f>
        <v>0.28048780487804881</v>
      </c>
      <c r="AG33" s="34">
        <v>20</v>
      </c>
      <c r="AH33" s="93">
        <f t="shared" si="15"/>
        <v>0.86956521739130432</v>
      </c>
    </row>
    <row r="34" spans="1:34" s="1" customFormat="1" ht="13" x14ac:dyDescent="0.3">
      <c r="A34" s="29" t="s">
        <v>98</v>
      </c>
      <c r="B34" s="91">
        <f t="shared" si="4"/>
        <v>0.15940205670699692</v>
      </c>
      <c r="C34" s="92">
        <f t="shared" si="5"/>
        <v>0.90344331344331352</v>
      </c>
      <c r="D34" s="92">
        <v>0.75</v>
      </c>
      <c r="E34" s="268">
        <v>68</v>
      </c>
      <c r="F34" s="258">
        <v>1</v>
      </c>
      <c r="G34" s="92">
        <f t="shared" si="16"/>
        <v>1.4705882352941176E-2</v>
      </c>
      <c r="H34" s="4">
        <v>1</v>
      </c>
      <c r="I34" s="92">
        <f t="shared" si="17"/>
        <v>1</v>
      </c>
      <c r="J34" s="127">
        <v>83</v>
      </c>
      <c r="K34" s="34">
        <v>7</v>
      </c>
      <c r="L34" s="92">
        <f t="shared" si="8"/>
        <v>8.4337349397590355E-2</v>
      </c>
      <c r="M34" s="34">
        <v>6</v>
      </c>
      <c r="N34" s="93">
        <f t="shared" si="9"/>
        <v>0.8571428571428571</v>
      </c>
      <c r="O34" s="40">
        <v>112</v>
      </c>
      <c r="P34" s="34">
        <v>11</v>
      </c>
      <c r="Q34" s="92">
        <f>SUM(P34/O34)</f>
        <v>9.8214285714285712E-2</v>
      </c>
      <c r="R34" s="34">
        <v>9</v>
      </c>
      <c r="S34" s="93">
        <f>SUM(R34/P34)</f>
        <v>0.81818181818181823</v>
      </c>
      <c r="T34" s="2">
        <v>201</v>
      </c>
      <c r="U34" s="4">
        <v>60</v>
      </c>
      <c r="V34" s="117">
        <f>U34/T34</f>
        <v>0.29850746268656714</v>
      </c>
      <c r="W34" s="4">
        <f>55+1+1</f>
        <v>57</v>
      </c>
      <c r="X34" s="93">
        <f>W34/U34</f>
        <v>0.95</v>
      </c>
      <c r="Y34" s="49">
        <v>212</v>
      </c>
      <c r="Z34" s="4">
        <f>25+6</f>
        <v>31</v>
      </c>
      <c r="AA34" s="117">
        <f>Z34/Y34</f>
        <v>0.14622641509433962</v>
      </c>
      <c r="AB34" s="4">
        <v>31</v>
      </c>
      <c r="AC34" s="93">
        <f>AB34/Z34</f>
        <v>1</v>
      </c>
      <c r="AD34" s="127">
        <v>218</v>
      </c>
      <c r="AE34" s="34">
        <f>25+12</f>
        <v>37</v>
      </c>
      <c r="AF34" s="92">
        <f>AE34/AD34</f>
        <v>0.16972477064220184</v>
      </c>
      <c r="AG34" s="34">
        <v>33</v>
      </c>
      <c r="AH34" s="93">
        <f t="shared" si="15"/>
        <v>0.89189189189189189</v>
      </c>
    </row>
    <row r="35" spans="1:34" s="1" customFormat="1" ht="13" x14ac:dyDescent="0.3">
      <c r="A35" s="29" t="s">
        <v>99</v>
      </c>
      <c r="B35" s="91"/>
      <c r="C35" s="92"/>
      <c r="D35" s="92"/>
      <c r="E35" s="268">
        <v>7</v>
      </c>
      <c r="F35" s="258">
        <v>1</v>
      </c>
      <c r="G35" s="92">
        <f t="shared" si="16"/>
        <v>0.14285714285714285</v>
      </c>
      <c r="H35" s="4">
        <v>1</v>
      </c>
      <c r="I35" s="92">
        <f t="shared" si="17"/>
        <v>1</v>
      </c>
      <c r="J35" s="127"/>
      <c r="K35" s="34"/>
      <c r="L35" s="92"/>
      <c r="M35" s="34"/>
      <c r="N35" s="93"/>
      <c r="O35" s="40"/>
      <c r="P35" s="34"/>
      <c r="Q35" s="92"/>
      <c r="R35" s="34"/>
      <c r="S35" s="93"/>
      <c r="T35" s="2"/>
      <c r="U35" s="4"/>
      <c r="V35" s="117"/>
      <c r="W35" s="4"/>
      <c r="X35" s="93"/>
      <c r="Y35" s="49"/>
      <c r="Z35" s="4"/>
      <c r="AA35" s="117"/>
      <c r="AB35" s="4"/>
      <c r="AC35" s="93"/>
      <c r="AD35" s="127"/>
      <c r="AE35" s="34"/>
      <c r="AF35" s="92"/>
      <c r="AG35" s="34"/>
      <c r="AH35" s="93"/>
    </row>
    <row r="36" spans="1:34" s="1" customFormat="1" ht="13" x14ac:dyDescent="0.3">
      <c r="A36" s="29" t="s">
        <v>100</v>
      </c>
      <c r="B36" s="91">
        <f t="shared" si="4"/>
        <v>0.32913570765059086</v>
      </c>
      <c r="C36" s="92">
        <f t="shared" si="5"/>
        <v>0.93555555555555558</v>
      </c>
      <c r="D36" s="92">
        <v>0.75</v>
      </c>
      <c r="E36" s="268">
        <v>43</v>
      </c>
      <c r="F36" s="258">
        <v>43</v>
      </c>
      <c r="G36" s="92">
        <f t="shared" si="16"/>
        <v>1</v>
      </c>
      <c r="H36" s="4">
        <v>3</v>
      </c>
      <c r="I36" s="92">
        <f t="shared" si="17"/>
        <v>6.9767441860465115E-2</v>
      </c>
      <c r="J36" s="127">
        <v>43</v>
      </c>
      <c r="K36" s="34">
        <v>6</v>
      </c>
      <c r="L36" s="92">
        <f t="shared" si="8"/>
        <v>0.13953488372093023</v>
      </c>
      <c r="M36" s="34">
        <v>5</v>
      </c>
      <c r="N36" s="93">
        <f t="shared" si="9"/>
        <v>0.83333333333333337</v>
      </c>
      <c r="O36" s="40">
        <v>21</v>
      </c>
      <c r="P36" s="34">
        <v>4</v>
      </c>
      <c r="Q36" s="92">
        <f>SUM(P36/O36)</f>
        <v>0.19047619047619047</v>
      </c>
      <c r="R36" s="34">
        <v>4</v>
      </c>
      <c r="S36" s="93">
        <f>SUM(R36/P36)</f>
        <v>1</v>
      </c>
      <c r="T36" s="2">
        <v>41</v>
      </c>
      <c r="U36" s="15">
        <v>18</v>
      </c>
      <c r="V36" s="117">
        <f>U36/T36</f>
        <v>0.43902439024390244</v>
      </c>
      <c r="W36" s="15">
        <v>17</v>
      </c>
      <c r="X36" s="93">
        <f>W36/U36</f>
        <v>0.94444444444444442</v>
      </c>
      <c r="Y36" s="49">
        <v>43</v>
      </c>
      <c r="Z36" s="15">
        <f>13+6</f>
        <v>19</v>
      </c>
      <c r="AA36" s="117">
        <f>Z36/Y36</f>
        <v>0.44186046511627908</v>
      </c>
      <c r="AB36" s="15">
        <v>19</v>
      </c>
      <c r="AC36" s="93">
        <f>AB36/Z36</f>
        <v>1</v>
      </c>
      <c r="AD36" s="127">
        <v>23</v>
      </c>
      <c r="AE36" s="34">
        <f>5+5</f>
        <v>10</v>
      </c>
      <c r="AF36" s="92">
        <f>AE36/AD36</f>
        <v>0.43478260869565216</v>
      </c>
      <c r="AG36" s="34">
        <v>9</v>
      </c>
      <c r="AH36" s="93">
        <f t="shared" si="15"/>
        <v>0.9</v>
      </c>
    </row>
    <row r="37" spans="1:34" s="1" customFormat="1" ht="13" x14ac:dyDescent="0.3">
      <c r="A37" s="29" t="s">
        <v>101</v>
      </c>
      <c r="B37" s="91">
        <f t="shared" si="4"/>
        <v>0.38704314553371155</v>
      </c>
      <c r="C37" s="92">
        <f t="shared" si="5"/>
        <v>0.97916666666666663</v>
      </c>
      <c r="D37" s="92">
        <v>0.75</v>
      </c>
      <c r="E37" s="268">
        <v>32</v>
      </c>
      <c r="F37" s="258">
        <v>5</v>
      </c>
      <c r="G37" s="92">
        <f t="shared" si="16"/>
        <v>0.15625</v>
      </c>
      <c r="H37" s="4">
        <v>4</v>
      </c>
      <c r="I37" s="92">
        <f t="shared" si="17"/>
        <v>0.8</v>
      </c>
      <c r="J37" s="127">
        <v>53</v>
      </c>
      <c r="K37" s="34">
        <v>6</v>
      </c>
      <c r="L37" s="92">
        <f t="shared" si="8"/>
        <v>0.11320754716981132</v>
      </c>
      <c r="M37" s="34">
        <v>6</v>
      </c>
      <c r="N37" s="93">
        <f t="shared" si="9"/>
        <v>1</v>
      </c>
      <c r="O37" s="40">
        <v>39</v>
      </c>
      <c r="P37" s="34">
        <v>12</v>
      </c>
      <c r="Q37" s="92">
        <f>SUM(P37/O37)</f>
        <v>0.30769230769230771</v>
      </c>
      <c r="R37" s="34">
        <v>11</v>
      </c>
      <c r="S37" s="93">
        <f>SUM(R37/P37)</f>
        <v>0.91666666666666663</v>
      </c>
      <c r="T37" s="2">
        <v>10</v>
      </c>
      <c r="U37" s="4">
        <v>4</v>
      </c>
      <c r="V37" s="117">
        <f>U37/T37</f>
        <v>0.4</v>
      </c>
      <c r="W37" s="4">
        <v>4</v>
      </c>
      <c r="X37" s="93">
        <f>W37/U37</f>
        <v>1</v>
      </c>
      <c r="Y37" s="49">
        <v>11</v>
      </c>
      <c r="Z37" s="4">
        <f>4+5-1</f>
        <v>8</v>
      </c>
      <c r="AA37" s="117">
        <f>Z37/Y37</f>
        <v>0.72727272727272729</v>
      </c>
      <c r="AB37" s="4">
        <v>8</v>
      </c>
      <c r="AC37" s="93">
        <f>AB37/Z37</f>
        <v>1</v>
      </c>
      <c r="AD37" s="127" t="s">
        <v>92</v>
      </c>
      <c r="AE37" s="34"/>
      <c r="AF37" s="92"/>
      <c r="AG37" s="34"/>
      <c r="AH37" s="93"/>
    </row>
    <row r="38" spans="1:34" s="1" customFormat="1" ht="13" x14ac:dyDescent="0.3">
      <c r="A38" s="29" t="s">
        <v>102</v>
      </c>
      <c r="B38" s="91">
        <f t="shared" si="4"/>
        <v>0.15913079168893124</v>
      </c>
      <c r="C38" s="92">
        <f t="shared" si="5"/>
        <v>1</v>
      </c>
      <c r="D38" s="92">
        <v>0.99</v>
      </c>
      <c r="E38" s="268">
        <v>50</v>
      </c>
      <c r="F38" s="258">
        <v>0</v>
      </c>
      <c r="G38" s="92">
        <f t="shared" si="16"/>
        <v>0</v>
      </c>
      <c r="H38" s="4"/>
      <c r="I38" s="92"/>
      <c r="J38" s="127">
        <v>44</v>
      </c>
      <c r="K38" s="34">
        <v>4</v>
      </c>
      <c r="L38" s="92">
        <f t="shared" si="8"/>
        <v>9.0909090909090912E-2</v>
      </c>
      <c r="M38" s="34">
        <v>4</v>
      </c>
      <c r="N38" s="93">
        <f t="shared" si="9"/>
        <v>1</v>
      </c>
      <c r="O38" s="40">
        <v>42</v>
      </c>
      <c r="P38" s="34">
        <v>4</v>
      </c>
      <c r="Q38" s="92">
        <f>SUM(P38/O38)</f>
        <v>9.5238095238095233E-2</v>
      </c>
      <c r="R38" s="34">
        <v>4</v>
      </c>
      <c r="S38" s="93">
        <f>SUM(R38/P38)</f>
        <v>1</v>
      </c>
      <c r="T38" s="2">
        <v>42</v>
      </c>
      <c r="U38" s="15">
        <v>12</v>
      </c>
      <c r="V38" s="117">
        <f>U38/T38</f>
        <v>0.2857142857142857</v>
      </c>
      <c r="W38" s="15">
        <v>12</v>
      </c>
      <c r="X38" s="93">
        <f>W38/U38</f>
        <v>1</v>
      </c>
      <c r="Y38" s="49">
        <v>43</v>
      </c>
      <c r="Z38" s="15">
        <f>3+1</f>
        <v>4</v>
      </c>
      <c r="AA38" s="117">
        <f>Z38/Y38</f>
        <v>9.3023255813953487E-2</v>
      </c>
      <c r="AB38" s="15">
        <v>4</v>
      </c>
      <c r="AC38" s="93">
        <f>AB38/Z38</f>
        <v>1</v>
      </c>
      <c r="AD38" s="127">
        <v>39</v>
      </c>
      <c r="AE38" s="34">
        <f>8+1</f>
        <v>9</v>
      </c>
      <c r="AF38" s="92">
        <f>AE38/AD38</f>
        <v>0.23076923076923078</v>
      </c>
      <c r="AG38" s="34">
        <v>9</v>
      </c>
      <c r="AH38" s="93">
        <f t="shared" si="15"/>
        <v>1</v>
      </c>
    </row>
    <row r="39" spans="1:34" s="1" customFormat="1" ht="13" x14ac:dyDescent="0.3">
      <c r="A39" s="29" t="s">
        <v>103</v>
      </c>
      <c r="B39" s="91">
        <f t="shared" si="4"/>
        <v>0.27676767676767672</v>
      </c>
      <c r="C39" s="92">
        <f t="shared" si="5"/>
        <v>0.9375</v>
      </c>
      <c r="D39" s="92">
        <v>0.75</v>
      </c>
      <c r="E39" s="268">
        <v>9</v>
      </c>
      <c r="F39" s="258">
        <v>1</v>
      </c>
      <c r="G39" s="92">
        <f t="shared" si="16"/>
        <v>0.1111111111111111</v>
      </c>
      <c r="H39" s="4">
        <v>1</v>
      </c>
      <c r="I39" s="92">
        <f t="shared" si="17"/>
        <v>1</v>
      </c>
      <c r="J39" s="127">
        <v>6</v>
      </c>
      <c r="K39" s="34">
        <v>1</v>
      </c>
      <c r="L39" s="92">
        <f t="shared" si="8"/>
        <v>0.16666666666666666</v>
      </c>
      <c r="M39" s="34">
        <v>1</v>
      </c>
      <c r="N39" s="93">
        <f t="shared" si="9"/>
        <v>1</v>
      </c>
      <c r="O39" s="40">
        <v>14</v>
      </c>
      <c r="P39" s="34">
        <v>0</v>
      </c>
      <c r="Q39" s="92">
        <f>SUM(P39/O39)</f>
        <v>0</v>
      </c>
      <c r="R39" s="34"/>
      <c r="S39" s="93"/>
      <c r="T39" s="2">
        <v>4</v>
      </c>
      <c r="U39" s="4">
        <v>2</v>
      </c>
      <c r="V39" s="117">
        <f>U39/T39</f>
        <v>0.5</v>
      </c>
      <c r="W39" s="4">
        <v>2</v>
      </c>
      <c r="X39" s="93">
        <f>W39/U39</f>
        <v>1</v>
      </c>
      <c r="Y39" s="49">
        <v>11</v>
      </c>
      <c r="Z39" s="4">
        <f>2+1</f>
        <v>3</v>
      </c>
      <c r="AA39" s="117">
        <f>Z39/Y39</f>
        <v>0.27272727272727271</v>
      </c>
      <c r="AB39" s="4">
        <v>3</v>
      </c>
      <c r="AC39" s="93">
        <f>AB39/Z39</f>
        <v>1</v>
      </c>
      <c r="AD39" s="127">
        <v>9</v>
      </c>
      <c r="AE39" s="34">
        <f>3+1</f>
        <v>4</v>
      </c>
      <c r="AF39" s="92">
        <f>AE39/AD39</f>
        <v>0.44444444444444442</v>
      </c>
      <c r="AG39" s="34">
        <v>3</v>
      </c>
      <c r="AH39" s="93">
        <f t="shared" si="15"/>
        <v>0.75</v>
      </c>
    </row>
    <row r="40" spans="1:34" s="53" customFormat="1" x14ac:dyDescent="0.3">
      <c r="A40" s="71" t="s">
        <v>104</v>
      </c>
      <c r="B40" s="98">
        <f t="shared" si="4"/>
        <v>0.20899856189579014</v>
      </c>
      <c r="C40" s="99">
        <f t="shared" si="5"/>
        <v>0.93237779314073277</v>
      </c>
      <c r="D40" s="99">
        <f>SUM(D31:D39)/8</f>
        <v>0.78</v>
      </c>
      <c r="E40" s="267">
        <f>SUM(E31:E39)</f>
        <v>316</v>
      </c>
      <c r="F40" s="261">
        <f>SUM(F31:F39)</f>
        <v>61</v>
      </c>
      <c r="G40" s="99">
        <f>F40/E40</f>
        <v>0.19303797468354431</v>
      </c>
      <c r="H40" s="261">
        <f>SUM(H31:H39)</f>
        <v>20</v>
      </c>
      <c r="I40" s="99">
        <f>H40/F40</f>
        <v>0.32786885245901637</v>
      </c>
      <c r="J40" s="128">
        <f>SUM(J31:J39)</f>
        <v>360</v>
      </c>
      <c r="K40" s="55">
        <f>SUM(K31:K39)</f>
        <v>28</v>
      </c>
      <c r="L40" s="99">
        <f t="shared" si="8"/>
        <v>7.7777777777777779E-2</v>
      </c>
      <c r="M40" s="55">
        <f>SUM(M31:M39)</f>
        <v>26</v>
      </c>
      <c r="N40" s="100">
        <f t="shared" si="9"/>
        <v>0.9285714285714286</v>
      </c>
      <c r="O40" s="55">
        <f>SUM(O31:O39)</f>
        <v>322</v>
      </c>
      <c r="P40" s="55">
        <f>SUM(P31:P39)</f>
        <v>44</v>
      </c>
      <c r="Q40" s="99">
        <f>SUM(P40/O40)</f>
        <v>0.13664596273291926</v>
      </c>
      <c r="R40" s="55">
        <f>SUM(R31:R39)</f>
        <v>41</v>
      </c>
      <c r="S40" s="100">
        <f>SUM(R40/P40)</f>
        <v>0.93181818181818177</v>
      </c>
      <c r="T40" s="57">
        <f>SUM(T31:T39)</f>
        <v>425</v>
      </c>
      <c r="U40" s="57">
        <f>SUM(U31:U39)</f>
        <v>150</v>
      </c>
      <c r="V40" s="99">
        <f>U40/T40</f>
        <v>0.35294117647058826</v>
      </c>
      <c r="W40" s="57">
        <f>SUM(W31:W39)</f>
        <v>144</v>
      </c>
      <c r="X40" s="100">
        <f>W40/U40</f>
        <v>0.96</v>
      </c>
      <c r="Y40" s="56">
        <f>SUM(Y31:Y39)</f>
        <v>460</v>
      </c>
      <c r="Z40" s="57">
        <f t="shared" ref="Z40:AB40" si="18">SUM(Z31:Z39)</f>
        <v>122</v>
      </c>
      <c r="AA40" s="99">
        <f>Z40/Y40</f>
        <v>0.26521739130434785</v>
      </c>
      <c r="AB40" s="57">
        <f t="shared" si="18"/>
        <v>115</v>
      </c>
      <c r="AC40" s="100">
        <f>AB40/Z40</f>
        <v>0.94262295081967218</v>
      </c>
      <c r="AD40" s="128">
        <f>SUM(AD31:AD39)</f>
        <v>419</v>
      </c>
      <c r="AE40" s="55">
        <f>SUM(AE31:AE39)</f>
        <v>89</v>
      </c>
      <c r="AF40" s="99">
        <f>AE40/AD40</f>
        <v>0.21241050119331742</v>
      </c>
      <c r="AG40" s="55">
        <f>SUM(AG31:AG39)</f>
        <v>80</v>
      </c>
      <c r="AH40" s="100">
        <f>AG40/AE40</f>
        <v>0.898876404494382</v>
      </c>
    </row>
    <row r="41" spans="1:34" s="1" customFormat="1" ht="13" x14ac:dyDescent="0.3">
      <c r="A41" s="29"/>
      <c r="B41" s="91"/>
      <c r="C41" s="92"/>
      <c r="D41" s="92"/>
      <c r="E41" s="269"/>
      <c r="F41" s="258"/>
      <c r="G41" s="92"/>
      <c r="H41" s="92"/>
      <c r="I41" s="271"/>
      <c r="J41" s="129"/>
      <c r="K41" s="34"/>
      <c r="L41" s="92"/>
      <c r="M41" s="34"/>
      <c r="N41" s="93"/>
      <c r="O41" s="34"/>
      <c r="P41" s="34"/>
      <c r="Q41" s="92"/>
      <c r="R41" s="34"/>
      <c r="S41" s="93"/>
      <c r="T41" s="2"/>
      <c r="U41" s="54"/>
      <c r="V41" s="92"/>
      <c r="W41" s="4"/>
      <c r="X41" s="93"/>
      <c r="Y41" s="49"/>
      <c r="Z41" s="54"/>
      <c r="AA41" s="92"/>
      <c r="AB41" s="4"/>
      <c r="AC41" s="93"/>
      <c r="AD41" s="127"/>
      <c r="AE41" s="34"/>
      <c r="AF41" s="92"/>
      <c r="AG41" s="34"/>
      <c r="AH41" s="93"/>
    </row>
    <row r="42" spans="1:34" s="64" customFormat="1" ht="16" thickBot="1" x14ac:dyDescent="0.4">
      <c r="A42" s="72" t="s">
        <v>105</v>
      </c>
      <c r="B42" s="101">
        <f t="shared" si="4"/>
        <v>0.20079618546602926</v>
      </c>
      <c r="C42" s="102">
        <f t="shared" si="5"/>
        <v>0.92079396471259101</v>
      </c>
      <c r="D42" s="102">
        <f>SUM(D28+D40)/2</f>
        <v>0.76386363636363641</v>
      </c>
      <c r="E42" s="270">
        <f>SUM(E40,E28)</f>
        <v>701</v>
      </c>
      <c r="F42" s="262">
        <f>SUM(F40,F28)</f>
        <v>131</v>
      </c>
      <c r="G42" s="102">
        <f>F42/E42</f>
        <v>0.18687589158345222</v>
      </c>
      <c r="H42" s="262">
        <f>SUM(H40,H28)</f>
        <v>74</v>
      </c>
      <c r="I42" s="102">
        <f>H42/F42</f>
        <v>0.56488549618320616</v>
      </c>
      <c r="J42" s="130">
        <f>SUM(J28,J40)</f>
        <v>707</v>
      </c>
      <c r="K42" s="61">
        <f>SUM(K28,K40)</f>
        <v>60</v>
      </c>
      <c r="L42" s="102">
        <f t="shared" si="8"/>
        <v>8.4865629420084868E-2</v>
      </c>
      <c r="M42" s="61">
        <f>SUM(M28,M40)</f>
        <v>52</v>
      </c>
      <c r="N42" s="103">
        <f t="shared" si="9"/>
        <v>0.8666666666666667</v>
      </c>
      <c r="O42" s="61">
        <f>SUM(O28,O40)</f>
        <v>685</v>
      </c>
      <c r="P42" s="61">
        <f>SUM(P28,P40)</f>
        <v>84</v>
      </c>
      <c r="Q42" s="102">
        <f>SUM(P42/O42)</f>
        <v>0.12262773722627737</v>
      </c>
      <c r="R42" s="61">
        <f>SUM(R28,R40)</f>
        <v>78</v>
      </c>
      <c r="S42" s="103">
        <f>SUM(R42/P42)</f>
        <v>0.9285714285714286</v>
      </c>
      <c r="T42" s="63">
        <f>T28+T40</f>
        <v>817</v>
      </c>
      <c r="U42" s="63">
        <f>U28+U40</f>
        <v>256</v>
      </c>
      <c r="V42" s="102">
        <f>U42/T42</f>
        <v>0.31334149326805383</v>
      </c>
      <c r="W42" s="63">
        <f>W28+W40</f>
        <v>243</v>
      </c>
      <c r="X42" s="103">
        <f>W42/U42</f>
        <v>0.94921875</v>
      </c>
      <c r="Y42" s="62">
        <f>Y28+Y40</f>
        <v>801</v>
      </c>
      <c r="Z42" s="63">
        <f t="shared" ref="Z42:AB42" si="19">Z28+Z40</f>
        <v>202</v>
      </c>
      <c r="AA42" s="102">
        <f>Z42/Y42</f>
        <v>0.25218476903870163</v>
      </c>
      <c r="AB42" s="63">
        <f t="shared" si="19"/>
        <v>190</v>
      </c>
      <c r="AC42" s="103">
        <f>AB42/Z42</f>
        <v>0.94059405940594054</v>
      </c>
      <c r="AD42" s="130">
        <f>AD28+AD40</f>
        <v>801</v>
      </c>
      <c r="AE42" s="61">
        <f>AE28+AE40</f>
        <v>185</v>
      </c>
      <c r="AF42" s="102">
        <f>AE42/AD42</f>
        <v>0.23096129837702872</v>
      </c>
      <c r="AG42" s="61">
        <f>AG28+AG40</f>
        <v>170</v>
      </c>
      <c r="AH42" s="103">
        <f>AG42/AE42</f>
        <v>0.91891891891891897</v>
      </c>
    </row>
    <row r="43" spans="1:34" s="53" customFormat="1" ht="14.5" thickBot="1" x14ac:dyDescent="0.35">
      <c r="A43" s="73"/>
      <c r="B43" s="104"/>
      <c r="C43" s="105"/>
      <c r="D43" s="105"/>
      <c r="E43" s="105"/>
      <c r="F43" s="105"/>
      <c r="G43" s="105"/>
      <c r="H43" s="105"/>
      <c r="I43" s="105"/>
      <c r="J43" s="131"/>
      <c r="K43" s="44" t="s">
        <v>106</v>
      </c>
      <c r="L43" s="109"/>
      <c r="M43" s="44"/>
      <c r="N43" s="112"/>
      <c r="O43" s="132"/>
      <c r="P43" s="44"/>
      <c r="Q43" s="109"/>
      <c r="R43" s="44"/>
      <c r="S43" s="112"/>
      <c r="T43" s="45"/>
      <c r="U43" s="45"/>
      <c r="V43" s="119"/>
      <c r="W43" s="45"/>
      <c r="X43" s="122"/>
      <c r="Y43" s="51"/>
      <c r="Z43" s="45"/>
      <c r="AA43" s="119"/>
      <c r="AB43" s="45"/>
      <c r="AC43" s="122"/>
      <c r="AD43" s="134"/>
      <c r="AE43" s="46"/>
      <c r="AF43" s="119"/>
      <c r="AG43" s="46"/>
      <c r="AH43" s="122"/>
    </row>
    <row r="44" spans="1:34" x14ac:dyDescent="0.3">
      <c r="A44" s="1" t="s">
        <v>107</v>
      </c>
      <c r="B44" s="106"/>
      <c r="C44" s="106"/>
      <c r="D44" s="106"/>
      <c r="E44" s="106"/>
      <c r="F44" s="106"/>
      <c r="G44" s="106"/>
      <c r="H44" s="106"/>
      <c r="I44" s="106"/>
      <c r="L44" s="106"/>
      <c r="N44" s="106"/>
      <c r="O44" s="106"/>
      <c r="P44" s="106"/>
      <c r="Q44" s="106"/>
      <c r="R44" s="106"/>
      <c r="S44" s="106"/>
    </row>
    <row r="45" spans="1:34" x14ac:dyDescent="0.3">
      <c r="A45" s="1" t="s">
        <v>108</v>
      </c>
      <c r="B45" s="106"/>
      <c r="C45" s="106"/>
      <c r="D45" s="106"/>
      <c r="E45" s="106"/>
      <c r="F45" s="106"/>
      <c r="G45" s="106"/>
      <c r="H45" s="106"/>
      <c r="I45" s="106"/>
      <c r="L45" s="106"/>
      <c r="N45" s="106"/>
      <c r="O45" s="106"/>
      <c r="P45" s="106"/>
      <c r="Q45" s="106"/>
      <c r="R45" s="106"/>
      <c r="S45" s="106"/>
    </row>
    <row r="46" spans="1:34" x14ac:dyDescent="0.3">
      <c r="A46" s="1" t="s">
        <v>109</v>
      </c>
      <c r="B46" s="106"/>
      <c r="C46" s="106"/>
      <c r="D46" s="106"/>
      <c r="E46" s="106"/>
      <c r="F46" s="106"/>
      <c r="G46" s="106"/>
      <c r="H46" s="106"/>
      <c r="I46" s="106"/>
      <c r="L46" s="106"/>
      <c r="N46" s="106"/>
      <c r="O46" s="106"/>
      <c r="P46" s="106"/>
      <c r="Q46" s="106"/>
      <c r="R46" s="106"/>
      <c r="S46" s="106"/>
    </row>
    <row r="47" spans="1:34" x14ac:dyDescent="0.3">
      <c r="B47" s="106"/>
      <c r="C47" s="106"/>
      <c r="D47" s="106"/>
      <c r="E47" s="106"/>
      <c r="F47" s="106"/>
      <c r="G47" s="106"/>
      <c r="H47" s="106"/>
      <c r="I47" s="106"/>
      <c r="L47" s="106"/>
      <c r="N47" s="106"/>
      <c r="O47" s="106"/>
      <c r="P47" s="106"/>
      <c r="Q47" s="106"/>
      <c r="R47" s="106"/>
      <c r="S47" s="106"/>
    </row>
    <row r="48" spans="1:34" x14ac:dyDescent="0.3">
      <c r="B48" s="106"/>
      <c r="C48" s="106"/>
      <c r="D48" s="106"/>
      <c r="E48" s="106"/>
      <c r="F48" s="106"/>
      <c r="G48" s="106"/>
      <c r="H48" s="106"/>
      <c r="I48" s="106"/>
      <c r="L48" s="106"/>
      <c r="N48" s="106"/>
      <c r="O48" s="106"/>
      <c r="P48" s="106"/>
      <c r="Q48" s="106"/>
      <c r="R48" s="106"/>
      <c r="S48" s="106"/>
    </row>
    <row r="49" spans="2:19" x14ac:dyDescent="0.3">
      <c r="B49" s="106"/>
      <c r="C49" s="106"/>
      <c r="D49" s="106"/>
      <c r="E49" s="106"/>
      <c r="F49" s="106"/>
      <c r="G49" s="106"/>
      <c r="H49" s="106"/>
      <c r="I49" s="106"/>
      <c r="L49" s="106"/>
      <c r="N49" s="106"/>
      <c r="O49" s="106"/>
      <c r="P49" s="106"/>
      <c r="Q49" s="106"/>
      <c r="R49" s="106"/>
      <c r="S49" s="106"/>
    </row>
    <row r="50" spans="2:19" x14ac:dyDescent="0.3">
      <c r="B50" s="106"/>
      <c r="C50" s="106"/>
      <c r="D50" s="106"/>
      <c r="E50" s="106"/>
      <c r="F50" s="106"/>
      <c r="G50" s="106"/>
      <c r="H50" s="106"/>
      <c r="I50" s="106"/>
      <c r="L50" s="106"/>
      <c r="N50" s="106"/>
      <c r="O50" s="106"/>
      <c r="P50" s="106"/>
      <c r="Q50" s="106"/>
      <c r="R50" s="106"/>
      <c r="S50" s="106"/>
    </row>
    <row r="51" spans="2:19" x14ac:dyDescent="0.3">
      <c r="B51" s="106"/>
      <c r="C51" s="106"/>
      <c r="D51" s="106"/>
      <c r="E51" s="106"/>
      <c r="F51" s="106"/>
      <c r="G51" s="106"/>
      <c r="H51" s="106"/>
      <c r="I51" s="106"/>
      <c r="L51" s="106"/>
      <c r="N51" s="106"/>
      <c r="O51" s="106"/>
      <c r="P51" s="106"/>
      <c r="Q51" s="106"/>
      <c r="R51" s="106"/>
      <c r="S51" s="106"/>
    </row>
    <row r="52" spans="2:19" x14ac:dyDescent="0.3">
      <c r="B52" s="106"/>
      <c r="C52" s="106"/>
      <c r="D52" s="106"/>
      <c r="E52" s="106"/>
      <c r="F52" s="106"/>
      <c r="G52" s="106"/>
      <c r="H52" s="106"/>
      <c r="I52" s="106"/>
      <c r="L52" s="106"/>
      <c r="N52" s="106"/>
      <c r="O52" s="106"/>
      <c r="P52" s="106"/>
      <c r="Q52" s="106"/>
      <c r="R52" s="106"/>
      <c r="S52" s="106"/>
    </row>
    <row r="53" spans="2:19" x14ac:dyDescent="0.3">
      <c r="B53" s="106"/>
      <c r="C53" s="106"/>
      <c r="D53" s="106"/>
      <c r="E53" s="106"/>
      <c r="F53" s="106"/>
      <c r="G53" s="106"/>
      <c r="H53" s="106"/>
      <c r="I53" s="106"/>
      <c r="L53" s="106"/>
      <c r="N53" s="106"/>
      <c r="O53" s="106"/>
      <c r="P53" s="106"/>
      <c r="Q53" s="106"/>
      <c r="R53" s="106"/>
      <c r="S53" s="106"/>
    </row>
    <row r="54" spans="2:19" x14ac:dyDescent="0.3">
      <c r="B54" s="106"/>
      <c r="C54" s="106"/>
      <c r="D54" s="106"/>
      <c r="E54" s="106"/>
      <c r="F54" s="106"/>
      <c r="G54" s="106"/>
      <c r="H54" s="106"/>
      <c r="I54" s="106"/>
      <c r="L54" s="106"/>
      <c r="N54" s="106"/>
      <c r="O54" s="106"/>
      <c r="P54" s="106"/>
      <c r="Q54" s="106"/>
      <c r="R54" s="106"/>
      <c r="S54" s="106"/>
    </row>
    <row r="55" spans="2:19" x14ac:dyDescent="0.3">
      <c r="B55" s="106"/>
      <c r="C55" s="106"/>
      <c r="D55" s="106"/>
      <c r="E55" s="106"/>
      <c r="F55" s="106"/>
      <c r="G55" s="106"/>
      <c r="H55" s="106"/>
      <c r="I55" s="106"/>
      <c r="L55" s="106"/>
      <c r="N55" s="106"/>
      <c r="O55" s="106"/>
      <c r="P55" s="106"/>
      <c r="Q55" s="106"/>
      <c r="R55" s="106"/>
      <c r="S55" s="106"/>
    </row>
    <row r="56" spans="2:19" x14ac:dyDescent="0.3">
      <c r="B56" s="106"/>
      <c r="C56" s="106"/>
      <c r="D56" s="106"/>
      <c r="E56" s="106"/>
      <c r="F56" s="106"/>
      <c r="G56" s="106"/>
      <c r="H56" s="106"/>
      <c r="I56" s="106"/>
      <c r="L56" s="106"/>
      <c r="N56" s="106"/>
      <c r="O56" s="106"/>
      <c r="P56" s="106"/>
      <c r="Q56" s="106"/>
      <c r="R56" s="106"/>
      <c r="S56" s="106"/>
    </row>
    <row r="57" spans="2:19" x14ac:dyDescent="0.3">
      <c r="B57" s="106"/>
      <c r="C57" s="106"/>
      <c r="D57" s="106"/>
      <c r="E57" s="106"/>
      <c r="F57" s="106"/>
      <c r="G57" s="106"/>
      <c r="H57" s="106"/>
      <c r="I57" s="106"/>
      <c r="L57" s="106"/>
      <c r="N57" s="106"/>
      <c r="O57" s="106"/>
      <c r="P57" s="106"/>
      <c r="Q57" s="106"/>
      <c r="R57" s="106"/>
      <c r="S57" s="106"/>
    </row>
    <row r="58" spans="2:19" x14ac:dyDescent="0.3">
      <c r="B58" s="106"/>
      <c r="C58" s="106"/>
      <c r="D58" s="106"/>
      <c r="E58" s="106"/>
      <c r="F58" s="106"/>
      <c r="G58" s="106"/>
      <c r="H58" s="106"/>
      <c r="I58" s="106"/>
      <c r="L58" s="106"/>
      <c r="N58" s="106"/>
      <c r="O58" s="106"/>
      <c r="P58" s="106"/>
      <c r="Q58" s="106"/>
      <c r="R58" s="106"/>
      <c r="S58" s="106"/>
    </row>
    <row r="59" spans="2:19" x14ac:dyDescent="0.3">
      <c r="B59" s="106"/>
      <c r="C59" s="106"/>
      <c r="D59" s="106"/>
      <c r="E59" s="106"/>
      <c r="F59" s="106"/>
      <c r="G59" s="106"/>
      <c r="H59" s="106"/>
      <c r="I59" s="106"/>
      <c r="L59" s="106"/>
      <c r="N59" s="106"/>
      <c r="O59" s="106"/>
      <c r="P59" s="106"/>
      <c r="Q59" s="106"/>
      <c r="R59" s="106"/>
      <c r="S59" s="106"/>
    </row>
    <row r="60" spans="2:19" x14ac:dyDescent="0.3">
      <c r="B60" s="106"/>
      <c r="C60" s="106"/>
      <c r="D60" s="106"/>
      <c r="E60" s="106"/>
      <c r="F60" s="106"/>
      <c r="G60" s="106"/>
      <c r="H60" s="106"/>
      <c r="I60" s="106"/>
      <c r="L60" s="106"/>
      <c r="N60" s="106"/>
      <c r="O60" s="106"/>
      <c r="P60" s="106"/>
      <c r="Q60" s="106"/>
      <c r="R60" s="106"/>
      <c r="S60" s="106"/>
    </row>
    <row r="61" spans="2:19" x14ac:dyDescent="0.3">
      <c r="B61" s="106"/>
      <c r="C61" s="106"/>
      <c r="D61" s="106"/>
      <c r="E61" s="106"/>
      <c r="F61" s="106"/>
      <c r="G61" s="106"/>
      <c r="H61" s="106"/>
      <c r="I61" s="106"/>
      <c r="L61" s="106"/>
      <c r="N61" s="106"/>
      <c r="O61" s="106"/>
      <c r="P61" s="106"/>
      <c r="Q61" s="106"/>
      <c r="R61" s="106"/>
      <c r="S61" s="106"/>
    </row>
    <row r="62" spans="2:19" x14ac:dyDescent="0.3">
      <c r="B62" s="106"/>
      <c r="C62" s="106"/>
      <c r="D62" s="106"/>
      <c r="E62" s="106"/>
      <c r="F62" s="106"/>
      <c r="G62" s="106"/>
      <c r="H62" s="106"/>
      <c r="I62" s="106"/>
      <c r="L62" s="106"/>
      <c r="N62" s="106"/>
      <c r="O62" s="106"/>
      <c r="P62" s="106"/>
      <c r="Q62" s="106"/>
      <c r="R62" s="106"/>
      <c r="S62" s="106"/>
    </row>
    <row r="63" spans="2:19" x14ac:dyDescent="0.3">
      <c r="B63" s="106"/>
      <c r="C63" s="106"/>
      <c r="D63" s="106"/>
      <c r="E63" s="106"/>
      <c r="F63" s="106"/>
      <c r="G63" s="106"/>
      <c r="H63" s="106"/>
      <c r="I63" s="106"/>
      <c r="L63" s="106"/>
      <c r="N63" s="106"/>
      <c r="O63" s="106"/>
      <c r="P63" s="106"/>
      <c r="Q63" s="106"/>
      <c r="R63" s="106"/>
      <c r="S63" s="106"/>
    </row>
    <row r="64" spans="2:19" x14ac:dyDescent="0.3">
      <c r="B64" s="106"/>
      <c r="C64" s="106"/>
      <c r="D64" s="106"/>
      <c r="E64" s="106"/>
      <c r="F64" s="106"/>
      <c r="G64" s="106"/>
      <c r="H64" s="106"/>
      <c r="I64" s="106"/>
      <c r="L64" s="106"/>
      <c r="N64" s="106"/>
      <c r="O64" s="106"/>
      <c r="P64" s="106"/>
      <c r="Q64" s="106"/>
      <c r="R64" s="106"/>
      <c r="S64" s="106"/>
    </row>
    <row r="65" spans="2:19" x14ac:dyDescent="0.3">
      <c r="B65" s="106"/>
      <c r="C65" s="106"/>
      <c r="D65" s="106"/>
      <c r="E65" s="106"/>
      <c r="F65" s="106"/>
      <c r="G65" s="106"/>
      <c r="H65" s="106"/>
      <c r="I65" s="106"/>
      <c r="L65" s="106"/>
      <c r="N65" s="106"/>
      <c r="O65" s="106"/>
      <c r="P65" s="106"/>
      <c r="Q65" s="106"/>
      <c r="R65" s="106"/>
      <c r="S65" s="106"/>
    </row>
    <row r="66" spans="2:19" x14ac:dyDescent="0.3">
      <c r="B66" s="106"/>
      <c r="C66" s="106"/>
      <c r="D66" s="106"/>
      <c r="E66" s="106"/>
      <c r="F66" s="106"/>
      <c r="G66" s="106"/>
      <c r="H66" s="106"/>
      <c r="I66" s="106"/>
      <c r="L66" s="106"/>
      <c r="N66" s="106"/>
      <c r="O66" s="106"/>
      <c r="P66" s="106"/>
      <c r="Q66" s="106"/>
      <c r="R66" s="106"/>
      <c r="S66" s="106"/>
    </row>
    <row r="67" spans="2:19" x14ac:dyDescent="0.3">
      <c r="B67" s="106"/>
      <c r="C67" s="106"/>
      <c r="D67" s="106"/>
      <c r="E67" s="106"/>
      <c r="F67" s="106"/>
      <c r="G67" s="106"/>
      <c r="H67" s="106"/>
      <c r="I67" s="106"/>
      <c r="L67" s="106"/>
      <c r="N67" s="106"/>
      <c r="O67" s="106"/>
      <c r="P67" s="106"/>
      <c r="Q67" s="106"/>
      <c r="R67" s="106"/>
      <c r="S67" s="106"/>
    </row>
    <row r="68" spans="2:19" x14ac:dyDescent="0.3">
      <c r="B68" s="106"/>
      <c r="C68" s="106"/>
      <c r="D68" s="106"/>
      <c r="E68" s="106"/>
      <c r="F68" s="106"/>
      <c r="G68" s="106"/>
      <c r="H68" s="106"/>
      <c r="I68" s="106"/>
      <c r="L68" s="106"/>
      <c r="N68" s="106"/>
      <c r="O68" s="106"/>
      <c r="P68" s="106"/>
      <c r="Q68" s="106"/>
      <c r="R68" s="106"/>
      <c r="S68" s="106"/>
    </row>
    <row r="69" spans="2:19" x14ac:dyDescent="0.3">
      <c r="B69" s="106"/>
      <c r="C69" s="106"/>
      <c r="D69" s="106"/>
      <c r="E69" s="106"/>
      <c r="F69" s="106"/>
      <c r="G69" s="106"/>
      <c r="H69" s="106"/>
      <c r="I69" s="106"/>
      <c r="L69" s="106"/>
      <c r="N69" s="106"/>
      <c r="O69" s="106"/>
      <c r="P69" s="106"/>
      <c r="Q69" s="106"/>
      <c r="R69" s="106"/>
      <c r="S69" s="106"/>
    </row>
    <row r="70" spans="2:19" x14ac:dyDescent="0.3">
      <c r="B70" s="106"/>
      <c r="C70" s="106"/>
      <c r="D70" s="106"/>
      <c r="E70" s="106"/>
      <c r="F70" s="106"/>
      <c r="G70" s="106"/>
      <c r="H70" s="106"/>
      <c r="I70" s="106"/>
      <c r="L70" s="106"/>
      <c r="N70" s="106"/>
      <c r="O70" s="106"/>
      <c r="P70" s="106"/>
      <c r="Q70" s="106"/>
      <c r="R70" s="106"/>
      <c r="S70" s="106"/>
    </row>
    <row r="71" spans="2:19" x14ac:dyDescent="0.3">
      <c r="B71" s="106"/>
      <c r="C71" s="106"/>
      <c r="D71" s="106"/>
      <c r="E71" s="106"/>
      <c r="F71" s="106"/>
      <c r="G71" s="106"/>
      <c r="H71" s="106"/>
      <c r="I71" s="106"/>
      <c r="L71" s="106"/>
      <c r="N71" s="106"/>
      <c r="O71" s="106"/>
      <c r="P71" s="106"/>
      <c r="Q71" s="106"/>
      <c r="R71" s="106"/>
      <c r="S71" s="106"/>
    </row>
    <row r="72" spans="2:19" x14ac:dyDescent="0.3">
      <c r="B72" s="106"/>
      <c r="C72" s="106"/>
      <c r="D72" s="106"/>
      <c r="E72" s="106"/>
      <c r="F72" s="106"/>
      <c r="G72" s="106"/>
      <c r="H72" s="106"/>
      <c r="I72" s="106"/>
      <c r="L72" s="106"/>
      <c r="N72" s="106"/>
      <c r="O72" s="106"/>
      <c r="P72" s="106"/>
      <c r="Q72" s="106"/>
      <c r="R72" s="106"/>
      <c r="S72" s="106"/>
    </row>
    <row r="73" spans="2:19" x14ac:dyDescent="0.3">
      <c r="B73" s="106"/>
      <c r="C73" s="106"/>
      <c r="D73" s="106"/>
      <c r="E73" s="106"/>
      <c r="F73" s="106"/>
      <c r="G73" s="106"/>
      <c r="H73" s="106"/>
      <c r="I73" s="106"/>
      <c r="L73" s="106"/>
      <c r="N73" s="106"/>
      <c r="O73" s="106"/>
      <c r="P73" s="106"/>
      <c r="Q73" s="106"/>
      <c r="R73" s="106"/>
      <c r="S73" s="106"/>
    </row>
    <row r="74" spans="2:19" x14ac:dyDescent="0.3">
      <c r="B74" s="106"/>
      <c r="C74" s="106"/>
      <c r="D74" s="106"/>
      <c r="E74" s="106"/>
      <c r="F74" s="106"/>
      <c r="G74" s="106"/>
      <c r="H74" s="106"/>
      <c r="I74" s="106"/>
      <c r="L74" s="106"/>
      <c r="N74" s="106"/>
      <c r="O74" s="106"/>
      <c r="P74" s="106"/>
      <c r="Q74" s="106"/>
      <c r="R74" s="106"/>
      <c r="S74" s="106"/>
    </row>
    <row r="75" spans="2:19" x14ac:dyDescent="0.3">
      <c r="B75" s="106"/>
      <c r="C75" s="106"/>
      <c r="D75" s="106"/>
      <c r="E75" s="106"/>
      <c r="F75" s="106"/>
      <c r="G75" s="106"/>
      <c r="H75" s="106"/>
      <c r="I75" s="106"/>
      <c r="L75" s="106"/>
      <c r="N75" s="106"/>
      <c r="O75" s="106"/>
      <c r="P75" s="106"/>
      <c r="Q75" s="106"/>
      <c r="R75" s="106"/>
      <c r="S75" s="106"/>
    </row>
    <row r="76" spans="2:19" x14ac:dyDescent="0.3">
      <c r="B76" s="106"/>
      <c r="C76" s="106"/>
      <c r="D76" s="106"/>
      <c r="E76" s="106"/>
      <c r="F76" s="106"/>
      <c r="G76" s="106"/>
      <c r="H76" s="106"/>
      <c r="I76" s="106"/>
      <c r="L76" s="106"/>
      <c r="N76" s="106"/>
      <c r="O76" s="106"/>
      <c r="P76" s="106"/>
      <c r="Q76" s="106"/>
      <c r="R76" s="106"/>
      <c r="S76" s="106"/>
    </row>
    <row r="77" spans="2:19" x14ac:dyDescent="0.3">
      <c r="B77" s="106"/>
      <c r="C77" s="106"/>
      <c r="D77" s="106"/>
      <c r="E77" s="106"/>
      <c r="F77" s="106"/>
      <c r="G77" s="106"/>
      <c r="H77" s="106"/>
      <c r="I77" s="106"/>
      <c r="L77" s="106"/>
      <c r="N77" s="106"/>
      <c r="O77" s="106"/>
      <c r="P77" s="106"/>
      <c r="Q77" s="106"/>
      <c r="R77" s="106"/>
      <c r="S77" s="106"/>
    </row>
    <row r="78" spans="2:19" x14ac:dyDescent="0.3">
      <c r="B78" s="106"/>
      <c r="C78" s="106"/>
      <c r="D78" s="106"/>
      <c r="E78" s="106"/>
      <c r="F78" s="106"/>
      <c r="G78" s="106"/>
      <c r="H78" s="106"/>
      <c r="I78" s="106"/>
      <c r="L78" s="106"/>
      <c r="N78" s="106"/>
      <c r="O78" s="106"/>
      <c r="P78" s="106"/>
      <c r="Q78" s="106"/>
      <c r="R78" s="106"/>
      <c r="S78" s="106"/>
    </row>
    <row r="79" spans="2:19" x14ac:dyDescent="0.3">
      <c r="B79" s="106"/>
      <c r="C79" s="106"/>
      <c r="D79" s="106"/>
      <c r="E79" s="106"/>
      <c r="F79" s="106"/>
      <c r="G79" s="106"/>
      <c r="H79" s="106"/>
      <c r="I79" s="106"/>
      <c r="L79" s="106"/>
      <c r="N79" s="106"/>
      <c r="O79" s="106"/>
      <c r="P79" s="106"/>
      <c r="Q79" s="106"/>
      <c r="R79" s="106"/>
      <c r="S79" s="106"/>
    </row>
    <row r="80" spans="2:19" x14ac:dyDescent="0.3">
      <c r="B80" s="106"/>
      <c r="C80" s="106"/>
      <c r="D80" s="106"/>
      <c r="E80" s="106"/>
      <c r="F80" s="106"/>
      <c r="G80" s="106"/>
      <c r="H80" s="106"/>
      <c r="I80" s="106"/>
      <c r="L80" s="106"/>
      <c r="N80" s="106"/>
      <c r="O80" s="106"/>
      <c r="P80" s="106"/>
      <c r="Q80" s="106"/>
      <c r="R80" s="106"/>
      <c r="S80" s="106"/>
    </row>
    <row r="81" spans="2:19" x14ac:dyDescent="0.3">
      <c r="B81" s="106"/>
      <c r="C81" s="106"/>
      <c r="D81" s="106"/>
      <c r="E81" s="106"/>
      <c r="F81" s="106"/>
      <c r="G81" s="106"/>
      <c r="H81" s="106"/>
      <c r="I81" s="106"/>
      <c r="L81" s="106"/>
      <c r="N81" s="106"/>
      <c r="O81" s="106"/>
      <c r="P81" s="106"/>
      <c r="Q81" s="106"/>
      <c r="R81" s="106"/>
      <c r="S81" s="106"/>
    </row>
    <row r="82" spans="2:19" x14ac:dyDescent="0.3">
      <c r="B82" s="106"/>
      <c r="C82" s="106"/>
      <c r="D82" s="106"/>
      <c r="E82" s="106"/>
      <c r="F82" s="106"/>
      <c r="G82" s="106"/>
      <c r="H82" s="106"/>
      <c r="I82" s="106"/>
      <c r="L82" s="106"/>
      <c r="N82" s="106"/>
      <c r="O82" s="106"/>
      <c r="P82" s="106"/>
      <c r="Q82" s="106"/>
      <c r="R82" s="106"/>
      <c r="S82" s="106"/>
    </row>
    <row r="83" spans="2:19" x14ac:dyDescent="0.3">
      <c r="B83" s="106"/>
      <c r="C83" s="106"/>
      <c r="D83" s="106"/>
      <c r="E83" s="106"/>
      <c r="F83" s="106"/>
      <c r="G83" s="106"/>
      <c r="H83" s="106"/>
      <c r="I83" s="106"/>
      <c r="L83" s="106"/>
      <c r="N83" s="106"/>
      <c r="O83" s="106"/>
      <c r="P83" s="106"/>
      <c r="Q83" s="106"/>
      <c r="R83" s="106"/>
      <c r="S83" s="106"/>
    </row>
    <row r="84" spans="2:19" x14ac:dyDescent="0.3">
      <c r="B84" s="106"/>
      <c r="C84" s="106"/>
      <c r="D84" s="106"/>
      <c r="E84" s="106"/>
      <c r="F84" s="106"/>
      <c r="G84" s="106"/>
      <c r="H84" s="106"/>
      <c r="I84" s="106"/>
      <c r="L84" s="106"/>
      <c r="N84" s="106"/>
      <c r="O84" s="106"/>
      <c r="P84" s="106"/>
      <c r="Q84" s="106"/>
      <c r="R84" s="106"/>
      <c r="S84" s="106"/>
    </row>
    <row r="85" spans="2:19" x14ac:dyDescent="0.3">
      <c r="B85" s="106"/>
      <c r="C85" s="106"/>
      <c r="D85" s="106"/>
      <c r="E85" s="106"/>
      <c r="F85" s="106"/>
      <c r="G85" s="106"/>
      <c r="H85" s="106"/>
      <c r="I85" s="106"/>
      <c r="L85" s="106"/>
      <c r="N85" s="106"/>
      <c r="O85" s="106"/>
      <c r="P85" s="106"/>
      <c r="Q85" s="106"/>
      <c r="R85" s="106"/>
      <c r="S85" s="106"/>
    </row>
    <row r="86" spans="2:19" x14ac:dyDescent="0.3">
      <c r="B86" s="106"/>
      <c r="C86" s="106"/>
      <c r="D86" s="106"/>
      <c r="E86" s="106"/>
      <c r="F86" s="106"/>
      <c r="G86" s="106"/>
      <c r="H86" s="106"/>
      <c r="I86" s="106"/>
      <c r="L86" s="106"/>
      <c r="N86" s="106"/>
      <c r="O86" s="106"/>
      <c r="P86" s="106"/>
      <c r="Q86" s="106"/>
      <c r="R86" s="106"/>
      <c r="S86" s="106"/>
    </row>
    <row r="87" spans="2:19" x14ac:dyDescent="0.3">
      <c r="B87" s="106"/>
      <c r="C87" s="106"/>
      <c r="D87" s="106"/>
      <c r="E87" s="106"/>
      <c r="F87" s="106"/>
      <c r="G87" s="106"/>
      <c r="H87" s="106"/>
      <c r="I87" s="106"/>
      <c r="L87" s="106"/>
      <c r="N87" s="106"/>
      <c r="O87" s="106"/>
      <c r="P87" s="106"/>
      <c r="Q87" s="106"/>
      <c r="R87" s="106"/>
      <c r="S87" s="106"/>
    </row>
    <row r="88" spans="2:19" x14ac:dyDescent="0.3">
      <c r="B88" s="106"/>
      <c r="C88" s="106"/>
      <c r="D88" s="106"/>
      <c r="E88" s="106"/>
      <c r="F88" s="106"/>
      <c r="G88" s="106"/>
      <c r="H88" s="106"/>
      <c r="I88" s="106"/>
      <c r="L88" s="106"/>
      <c r="N88" s="106"/>
      <c r="O88" s="106"/>
      <c r="P88" s="106"/>
      <c r="Q88" s="106"/>
      <c r="R88" s="106"/>
      <c r="S88" s="106"/>
    </row>
    <row r="89" spans="2:19" x14ac:dyDescent="0.3">
      <c r="B89" s="106"/>
      <c r="C89" s="106"/>
      <c r="D89" s="106"/>
      <c r="E89" s="106"/>
      <c r="F89" s="106"/>
      <c r="G89" s="106"/>
      <c r="H89" s="106"/>
      <c r="I89" s="106"/>
      <c r="L89" s="106"/>
      <c r="N89" s="106"/>
      <c r="O89" s="106"/>
      <c r="P89" s="106"/>
      <c r="Q89" s="106"/>
      <c r="R89" s="106"/>
      <c r="S89" s="106"/>
    </row>
    <row r="90" spans="2:19" x14ac:dyDescent="0.3">
      <c r="B90" s="106"/>
      <c r="C90" s="106"/>
      <c r="D90" s="106"/>
      <c r="E90" s="106"/>
      <c r="F90" s="106"/>
      <c r="G90" s="106"/>
      <c r="H90" s="106"/>
      <c r="I90" s="106"/>
      <c r="L90" s="106"/>
      <c r="N90" s="106"/>
      <c r="O90" s="106"/>
      <c r="P90" s="106"/>
      <c r="Q90" s="106"/>
      <c r="R90" s="106"/>
      <c r="S90" s="106"/>
    </row>
    <row r="91" spans="2:19" x14ac:dyDescent="0.3">
      <c r="B91" s="106"/>
      <c r="C91" s="106"/>
      <c r="D91" s="106"/>
      <c r="E91" s="106"/>
      <c r="F91" s="106"/>
      <c r="G91" s="106"/>
      <c r="H91" s="106"/>
      <c r="I91" s="106"/>
      <c r="L91" s="106"/>
      <c r="N91" s="106"/>
      <c r="O91" s="106"/>
      <c r="P91" s="106"/>
      <c r="Q91" s="106"/>
      <c r="R91" s="106"/>
      <c r="S91" s="106"/>
    </row>
    <row r="92" spans="2:19" x14ac:dyDescent="0.3">
      <c r="B92" s="106"/>
      <c r="C92" s="106"/>
      <c r="D92" s="106"/>
      <c r="E92" s="106"/>
      <c r="F92" s="106"/>
      <c r="G92" s="106"/>
      <c r="H92" s="106"/>
      <c r="I92" s="106"/>
      <c r="L92" s="106"/>
      <c r="N92" s="106"/>
      <c r="O92" s="106"/>
      <c r="P92" s="106"/>
      <c r="Q92" s="106"/>
      <c r="R92" s="106"/>
      <c r="S92" s="106"/>
    </row>
    <row r="93" spans="2:19" x14ac:dyDescent="0.3">
      <c r="B93" s="106"/>
      <c r="C93" s="106"/>
      <c r="D93" s="106"/>
      <c r="E93" s="106"/>
      <c r="F93" s="106"/>
      <c r="G93" s="106"/>
      <c r="H93" s="106"/>
      <c r="I93" s="106"/>
      <c r="L93" s="106"/>
      <c r="N93" s="106"/>
      <c r="O93" s="106"/>
      <c r="P93" s="106"/>
      <c r="Q93" s="106"/>
      <c r="R93" s="106"/>
      <c r="S93" s="106"/>
    </row>
    <row r="94" spans="2:19" x14ac:dyDescent="0.3">
      <c r="B94" s="106"/>
      <c r="C94" s="106"/>
      <c r="D94" s="106"/>
      <c r="E94" s="106"/>
      <c r="F94" s="106"/>
      <c r="G94" s="106"/>
      <c r="H94" s="106"/>
      <c r="I94" s="106"/>
      <c r="L94" s="106"/>
      <c r="N94" s="106"/>
      <c r="O94" s="106"/>
      <c r="P94" s="106"/>
      <c r="Q94" s="106"/>
      <c r="R94" s="106"/>
      <c r="S94" s="106"/>
    </row>
    <row r="95" spans="2:19" x14ac:dyDescent="0.3">
      <c r="B95" s="106"/>
      <c r="C95" s="106"/>
      <c r="D95" s="106"/>
      <c r="E95" s="106"/>
      <c r="F95" s="106"/>
      <c r="G95" s="106"/>
      <c r="H95" s="106"/>
      <c r="I95" s="106"/>
      <c r="L95" s="106"/>
      <c r="N95" s="106"/>
      <c r="O95" s="106"/>
      <c r="P95" s="106"/>
      <c r="Q95" s="106"/>
      <c r="R95" s="106"/>
      <c r="S95" s="106"/>
    </row>
    <row r="96" spans="2:19" x14ac:dyDescent="0.3">
      <c r="B96" s="106"/>
      <c r="C96" s="106"/>
      <c r="D96" s="106"/>
      <c r="E96" s="106"/>
      <c r="F96" s="106"/>
      <c r="G96" s="106"/>
      <c r="H96" s="106"/>
      <c r="I96" s="106"/>
      <c r="L96" s="106"/>
      <c r="N96" s="106"/>
      <c r="O96" s="106"/>
      <c r="P96" s="106"/>
      <c r="Q96" s="106"/>
      <c r="R96" s="106"/>
      <c r="S96" s="106"/>
    </row>
    <row r="97" spans="2:19" x14ac:dyDescent="0.3">
      <c r="B97" s="106"/>
      <c r="C97" s="106"/>
      <c r="D97" s="106"/>
      <c r="E97" s="106"/>
      <c r="F97" s="106"/>
      <c r="G97" s="106"/>
      <c r="H97" s="106"/>
      <c r="I97" s="106"/>
      <c r="L97" s="106"/>
      <c r="N97" s="106"/>
      <c r="O97" s="106"/>
      <c r="P97" s="106"/>
      <c r="Q97" s="106"/>
      <c r="R97" s="106"/>
      <c r="S97" s="106"/>
    </row>
    <row r="98" spans="2:19" x14ac:dyDescent="0.3">
      <c r="B98" s="106"/>
      <c r="C98" s="106"/>
      <c r="D98" s="106"/>
      <c r="E98" s="106"/>
      <c r="F98" s="106"/>
      <c r="G98" s="106"/>
      <c r="H98" s="106"/>
      <c r="I98" s="106"/>
      <c r="L98" s="106"/>
      <c r="N98" s="106"/>
      <c r="O98" s="106"/>
      <c r="P98" s="106"/>
      <c r="Q98" s="106"/>
      <c r="R98" s="106"/>
      <c r="S98" s="106"/>
    </row>
    <row r="99" spans="2:19" x14ac:dyDescent="0.3">
      <c r="B99" s="106"/>
      <c r="C99" s="106"/>
      <c r="D99" s="106"/>
      <c r="E99" s="106"/>
      <c r="F99" s="106"/>
      <c r="G99" s="106"/>
      <c r="H99" s="106"/>
      <c r="I99" s="106"/>
      <c r="L99" s="106"/>
      <c r="N99" s="106"/>
      <c r="O99" s="106"/>
      <c r="P99" s="106"/>
      <c r="Q99" s="106"/>
      <c r="R99" s="106"/>
      <c r="S99" s="106"/>
    </row>
    <row r="100" spans="2:19" x14ac:dyDescent="0.3">
      <c r="B100" s="106"/>
      <c r="C100" s="106"/>
      <c r="D100" s="106"/>
      <c r="E100" s="106"/>
      <c r="F100" s="106"/>
      <c r="G100" s="106"/>
      <c r="H100" s="106"/>
      <c r="I100" s="106"/>
      <c r="L100" s="106"/>
      <c r="N100" s="106"/>
      <c r="O100" s="106"/>
      <c r="P100" s="106"/>
      <c r="Q100" s="106"/>
      <c r="R100" s="106"/>
      <c r="S100" s="106"/>
    </row>
    <row r="101" spans="2:19" x14ac:dyDescent="0.3">
      <c r="B101" s="106"/>
      <c r="C101" s="106"/>
      <c r="D101" s="106"/>
      <c r="E101" s="106"/>
      <c r="F101" s="106"/>
      <c r="G101" s="106"/>
      <c r="H101" s="106"/>
      <c r="I101" s="106"/>
      <c r="L101" s="106"/>
      <c r="N101" s="106"/>
      <c r="O101" s="106"/>
      <c r="P101" s="106"/>
      <c r="Q101" s="106"/>
      <c r="R101" s="106"/>
      <c r="S101" s="106"/>
    </row>
    <row r="102" spans="2:19" x14ac:dyDescent="0.3">
      <c r="B102" s="106"/>
      <c r="C102" s="106"/>
      <c r="D102" s="106"/>
      <c r="E102" s="106"/>
      <c r="F102" s="106"/>
      <c r="G102" s="106"/>
      <c r="H102" s="106"/>
      <c r="I102" s="106"/>
      <c r="L102" s="106"/>
      <c r="N102" s="106"/>
      <c r="O102" s="106"/>
      <c r="P102" s="106"/>
      <c r="Q102" s="106"/>
      <c r="R102" s="106"/>
      <c r="S102" s="106"/>
    </row>
    <row r="103" spans="2:19" x14ac:dyDescent="0.3">
      <c r="B103" s="106"/>
      <c r="C103" s="106"/>
      <c r="D103" s="106"/>
      <c r="E103" s="106"/>
      <c r="F103" s="106"/>
      <c r="G103" s="106"/>
      <c r="H103" s="106"/>
      <c r="I103" s="106"/>
      <c r="L103" s="106"/>
      <c r="N103" s="106"/>
      <c r="O103" s="106"/>
      <c r="P103" s="106"/>
      <c r="Q103" s="106"/>
      <c r="R103" s="106"/>
      <c r="S103" s="106"/>
    </row>
    <row r="104" spans="2:19" x14ac:dyDescent="0.3">
      <c r="B104" s="106"/>
      <c r="C104" s="106"/>
      <c r="D104" s="106"/>
      <c r="E104" s="106"/>
      <c r="F104" s="106"/>
      <c r="G104" s="106"/>
      <c r="H104" s="106"/>
      <c r="I104" s="106"/>
      <c r="L104" s="106"/>
      <c r="N104" s="106"/>
      <c r="O104" s="106"/>
      <c r="P104" s="106"/>
      <c r="Q104" s="106"/>
      <c r="R104" s="106"/>
      <c r="S104" s="106"/>
    </row>
    <row r="105" spans="2:19" x14ac:dyDescent="0.3">
      <c r="B105" s="106"/>
      <c r="C105" s="106"/>
      <c r="D105" s="106"/>
      <c r="E105" s="106"/>
      <c r="F105" s="106"/>
      <c r="G105" s="106"/>
      <c r="H105" s="106"/>
      <c r="I105" s="106"/>
      <c r="L105" s="106"/>
      <c r="N105" s="106"/>
      <c r="O105" s="106"/>
      <c r="P105" s="106"/>
      <c r="Q105" s="106"/>
      <c r="R105" s="106"/>
      <c r="S105" s="106"/>
    </row>
    <row r="106" spans="2:19" x14ac:dyDescent="0.3">
      <c r="B106" s="106"/>
      <c r="C106" s="106"/>
      <c r="D106" s="106"/>
      <c r="E106" s="106"/>
      <c r="F106" s="106"/>
      <c r="G106" s="106"/>
      <c r="H106" s="106"/>
      <c r="I106" s="106"/>
      <c r="L106" s="106"/>
      <c r="N106" s="106"/>
      <c r="O106" s="106"/>
      <c r="P106" s="106"/>
      <c r="Q106" s="106"/>
      <c r="R106" s="106"/>
      <c r="S106" s="106"/>
    </row>
    <row r="107" spans="2:19" x14ac:dyDescent="0.3">
      <c r="B107" s="106"/>
      <c r="C107" s="106"/>
      <c r="D107" s="106"/>
      <c r="E107" s="106"/>
      <c r="F107" s="106"/>
      <c r="G107" s="106"/>
      <c r="H107" s="106"/>
      <c r="I107" s="106"/>
      <c r="L107" s="106"/>
      <c r="N107" s="106"/>
      <c r="O107" s="106"/>
      <c r="P107" s="106"/>
      <c r="Q107" s="106"/>
      <c r="R107" s="106"/>
      <c r="S107" s="106"/>
    </row>
    <row r="108" spans="2:19" x14ac:dyDescent="0.3">
      <c r="B108" s="106"/>
      <c r="C108" s="106"/>
      <c r="D108" s="106"/>
      <c r="E108" s="106"/>
      <c r="F108" s="106"/>
      <c r="G108" s="106"/>
      <c r="H108" s="106"/>
      <c r="I108" s="106"/>
      <c r="L108" s="106"/>
      <c r="N108" s="106"/>
      <c r="O108" s="106"/>
      <c r="P108" s="106"/>
      <c r="Q108" s="106"/>
      <c r="R108" s="106"/>
      <c r="S108" s="106"/>
    </row>
    <row r="109" spans="2:19" x14ac:dyDescent="0.3">
      <c r="B109" s="106"/>
      <c r="C109" s="106"/>
      <c r="D109" s="106"/>
      <c r="E109" s="106"/>
      <c r="F109" s="106"/>
      <c r="G109" s="106"/>
      <c r="H109" s="106"/>
      <c r="I109" s="106"/>
      <c r="L109" s="106"/>
      <c r="N109" s="106"/>
      <c r="O109" s="106"/>
      <c r="P109" s="106"/>
      <c r="Q109" s="106"/>
      <c r="R109" s="106"/>
      <c r="S109" s="106"/>
    </row>
    <row r="110" spans="2:19" x14ac:dyDescent="0.3">
      <c r="B110" s="106"/>
      <c r="C110" s="106"/>
      <c r="D110" s="106"/>
      <c r="E110" s="106"/>
      <c r="F110" s="106"/>
      <c r="G110" s="106"/>
      <c r="H110" s="106"/>
      <c r="I110" s="106"/>
      <c r="L110" s="106"/>
      <c r="N110" s="106"/>
      <c r="O110" s="106"/>
      <c r="P110" s="106"/>
      <c r="Q110" s="106"/>
      <c r="R110" s="106"/>
      <c r="S110" s="106"/>
    </row>
    <row r="111" spans="2:19" x14ac:dyDescent="0.3">
      <c r="B111" s="106"/>
      <c r="C111" s="106"/>
      <c r="D111" s="106"/>
      <c r="E111" s="106"/>
      <c r="F111" s="106"/>
      <c r="G111" s="106"/>
      <c r="H111" s="106"/>
      <c r="I111" s="106"/>
      <c r="L111" s="106"/>
      <c r="N111" s="106"/>
      <c r="O111" s="106"/>
      <c r="P111" s="106"/>
      <c r="Q111" s="106"/>
      <c r="R111" s="106"/>
      <c r="S111" s="106"/>
    </row>
    <row r="112" spans="2:19" x14ac:dyDescent="0.3">
      <c r="B112" s="106"/>
      <c r="C112" s="106"/>
      <c r="D112" s="106"/>
      <c r="E112" s="106"/>
      <c r="F112" s="106"/>
      <c r="G112" s="106"/>
      <c r="H112" s="106"/>
      <c r="I112" s="106"/>
      <c r="L112" s="106"/>
      <c r="N112" s="106"/>
      <c r="O112" s="106"/>
      <c r="P112" s="106"/>
      <c r="Q112" s="106"/>
      <c r="R112" s="106"/>
      <c r="S112" s="106"/>
    </row>
    <row r="113" spans="2:19" x14ac:dyDescent="0.3">
      <c r="B113" s="106"/>
      <c r="C113" s="106"/>
      <c r="D113" s="106"/>
      <c r="E113" s="106"/>
      <c r="F113" s="106"/>
      <c r="G113" s="106"/>
      <c r="H113" s="106"/>
      <c r="I113" s="106"/>
      <c r="L113" s="106"/>
      <c r="N113" s="106"/>
      <c r="O113" s="106"/>
      <c r="P113" s="106"/>
      <c r="Q113" s="106"/>
      <c r="R113" s="106"/>
      <c r="S113" s="106"/>
    </row>
    <row r="114" spans="2:19" x14ac:dyDescent="0.3">
      <c r="B114" s="106"/>
      <c r="C114" s="106"/>
      <c r="D114" s="106"/>
      <c r="E114" s="106"/>
      <c r="F114" s="106"/>
      <c r="G114" s="106"/>
      <c r="H114" s="106"/>
      <c r="I114" s="106"/>
      <c r="L114" s="106"/>
      <c r="N114" s="106"/>
      <c r="O114" s="106"/>
      <c r="P114" s="106"/>
      <c r="Q114" s="106"/>
      <c r="R114" s="106"/>
      <c r="S114" s="106"/>
    </row>
    <row r="115" spans="2:19" x14ac:dyDescent="0.3">
      <c r="B115" s="106"/>
      <c r="C115" s="106"/>
      <c r="D115" s="106"/>
      <c r="E115" s="106"/>
      <c r="F115" s="106"/>
      <c r="G115" s="106"/>
      <c r="H115" s="106"/>
      <c r="I115" s="106"/>
      <c r="L115" s="106"/>
      <c r="N115" s="106"/>
      <c r="O115" s="106"/>
      <c r="P115" s="106"/>
      <c r="Q115" s="106"/>
      <c r="R115" s="106"/>
      <c r="S115" s="106"/>
    </row>
    <row r="116" spans="2:19" x14ac:dyDescent="0.3">
      <c r="B116" s="106"/>
      <c r="C116" s="106"/>
      <c r="D116" s="106"/>
      <c r="E116" s="106"/>
      <c r="F116" s="106"/>
      <c r="G116" s="106"/>
      <c r="H116" s="106"/>
      <c r="I116" s="106"/>
      <c r="L116" s="106"/>
      <c r="N116" s="106"/>
      <c r="O116" s="106"/>
      <c r="P116" s="106"/>
      <c r="Q116" s="106"/>
      <c r="R116" s="106"/>
      <c r="S116" s="106"/>
    </row>
    <row r="117" spans="2:19" x14ac:dyDescent="0.3">
      <c r="B117" s="106"/>
      <c r="C117" s="106"/>
      <c r="D117" s="106"/>
      <c r="E117" s="106"/>
      <c r="F117" s="106"/>
      <c r="G117" s="106"/>
      <c r="H117" s="106"/>
      <c r="I117" s="106"/>
      <c r="L117" s="106"/>
      <c r="N117" s="106"/>
      <c r="O117" s="106"/>
      <c r="P117" s="106"/>
      <c r="Q117" s="106"/>
      <c r="R117" s="106"/>
      <c r="S117" s="106"/>
    </row>
    <row r="118" spans="2:19" x14ac:dyDescent="0.3">
      <c r="B118" s="106"/>
      <c r="C118" s="106"/>
      <c r="D118" s="106"/>
      <c r="E118" s="106"/>
      <c r="F118" s="106"/>
      <c r="G118" s="106"/>
      <c r="H118" s="106"/>
      <c r="I118" s="106"/>
      <c r="L118" s="106"/>
      <c r="N118" s="106"/>
      <c r="O118" s="106"/>
      <c r="P118" s="106"/>
      <c r="Q118" s="106"/>
      <c r="R118" s="106"/>
      <c r="S118" s="106"/>
    </row>
    <row r="119" spans="2:19" x14ac:dyDescent="0.3">
      <c r="B119" s="106"/>
      <c r="C119" s="106"/>
      <c r="D119" s="106"/>
      <c r="E119" s="106"/>
      <c r="F119" s="106"/>
      <c r="G119" s="106"/>
      <c r="H119" s="106"/>
      <c r="I119" s="106"/>
      <c r="L119" s="106"/>
      <c r="N119" s="106"/>
      <c r="O119" s="106"/>
      <c r="P119" s="106"/>
      <c r="Q119" s="106"/>
      <c r="R119" s="106"/>
      <c r="S119" s="106"/>
    </row>
    <row r="120" spans="2:19" x14ac:dyDescent="0.3">
      <c r="B120" s="106"/>
      <c r="C120" s="106"/>
      <c r="D120" s="106"/>
      <c r="E120" s="106"/>
      <c r="F120" s="106"/>
      <c r="G120" s="106"/>
      <c r="H120" s="106"/>
      <c r="I120" s="106"/>
      <c r="L120" s="106"/>
      <c r="N120" s="106"/>
      <c r="O120" s="106"/>
      <c r="P120" s="106"/>
      <c r="Q120" s="106"/>
      <c r="R120" s="106"/>
      <c r="S120" s="106"/>
    </row>
    <row r="121" spans="2:19" x14ac:dyDescent="0.3">
      <c r="B121" s="106"/>
      <c r="C121" s="106"/>
      <c r="D121" s="106"/>
      <c r="E121" s="106"/>
      <c r="F121" s="106"/>
      <c r="G121" s="106"/>
      <c r="H121" s="106"/>
      <c r="I121" s="106"/>
      <c r="L121" s="106"/>
      <c r="N121" s="106"/>
      <c r="O121" s="106"/>
      <c r="P121" s="106"/>
      <c r="Q121" s="106"/>
      <c r="R121" s="106"/>
      <c r="S121" s="106"/>
    </row>
    <row r="122" spans="2:19" x14ac:dyDescent="0.3">
      <c r="B122" s="106"/>
      <c r="C122" s="106"/>
      <c r="D122" s="106"/>
      <c r="E122" s="106"/>
      <c r="F122" s="106"/>
      <c r="G122" s="106"/>
      <c r="H122" s="106"/>
      <c r="I122" s="106"/>
      <c r="L122" s="106"/>
      <c r="N122" s="106"/>
      <c r="O122" s="106"/>
      <c r="P122" s="106"/>
      <c r="Q122" s="106"/>
      <c r="R122" s="106"/>
      <c r="S122" s="106"/>
    </row>
    <row r="123" spans="2:19" x14ac:dyDescent="0.3">
      <c r="B123" s="106"/>
      <c r="C123" s="106"/>
      <c r="D123" s="106"/>
      <c r="E123" s="106"/>
      <c r="F123" s="106"/>
      <c r="G123" s="106"/>
      <c r="H123" s="106"/>
      <c r="I123" s="106"/>
      <c r="L123" s="106"/>
      <c r="N123" s="106"/>
      <c r="O123" s="106"/>
      <c r="P123" s="106"/>
      <c r="Q123" s="106"/>
      <c r="R123" s="106"/>
      <c r="S123" s="106"/>
    </row>
    <row r="124" spans="2:19" x14ac:dyDescent="0.3">
      <c r="B124" s="106"/>
      <c r="C124" s="106"/>
      <c r="D124" s="106"/>
      <c r="E124" s="106"/>
      <c r="F124" s="106"/>
      <c r="G124" s="106"/>
      <c r="H124" s="106"/>
      <c r="I124" s="106"/>
      <c r="L124" s="106"/>
      <c r="N124" s="106"/>
      <c r="O124" s="106"/>
      <c r="P124" s="106"/>
      <c r="Q124" s="106"/>
      <c r="R124" s="106"/>
      <c r="S124" s="106"/>
    </row>
    <row r="125" spans="2:19" x14ac:dyDescent="0.3">
      <c r="B125" s="106"/>
      <c r="C125" s="106"/>
      <c r="D125" s="106"/>
      <c r="E125" s="106"/>
      <c r="F125" s="106"/>
      <c r="G125" s="106"/>
      <c r="H125" s="106"/>
      <c r="I125" s="106"/>
      <c r="L125" s="106"/>
      <c r="N125" s="106"/>
      <c r="O125" s="106"/>
      <c r="P125" s="106"/>
      <c r="Q125" s="106"/>
      <c r="R125" s="106"/>
      <c r="S125" s="106"/>
    </row>
    <row r="126" spans="2:19" x14ac:dyDescent="0.3">
      <c r="B126" s="106"/>
      <c r="C126" s="106"/>
      <c r="D126" s="106"/>
      <c r="E126" s="106"/>
      <c r="F126" s="106"/>
      <c r="G126" s="106"/>
      <c r="H126" s="106"/>
      <c r="I126" s="106"/>
      <c r="L126" s="106"/>
      <c r="N126" s="106"/>
      <c r="O126" s="106"/>
      <c r="P126" s="106"/>
      <c r="Q126" s="106"/>
      <c r="R126" s="106"/>
      <c r="S126" s="106"/>
    </row>
    <row r="127" spans="2:19" x14ac:dyDescent="0.3">
      <c r="B127" s="106"/>
      <c r="C127" s="106"/>
      <c r="D127" s="106"/>
      <c r="E127" s="106"/>
      <c r="F127" s="106"/>
      <c r="G127" s="106"/>
      <c r="H127" s="106"/>
      <c r="I127" s="106"/>
      <c r="L127" s="106"/>
      <c r="N127" s="106"/>
      <c r="O127" s="106"/>
      <c r="P127" s="106"/>
      <c r="Q127" s="106"/>
      <c r="R127" s="106"/>
      <c r="S127" s="106"/>
    </row>
    <row r="128" spans="2:19" x14ac:dyDescent="0.3">
      <c r="B128" s="106"/>
      <c r="C128" s="106"/>
      <c r="D128" s="106"/>
      <c r="E128" s="106"/>
      <c r="F128" s="106"/>
      <c r="G128" s="106"/>
      <c r="H128" s="106"/>
      <c r="I128" s="106"/>
      <c r="L128" s="106"/>
      <c r="N128" s="106"/>
      <c r="O128" s="106"/>
      <c r="P128" s="106"/>
      <c r="Q128" s="106"/>
      <c r="R128" s="106"/>
      <c r="S128" s="106"/>
    </row>
    <row r="129" spans="2:19" x14ac:dyDescent="0.3">
      <c r="B129" s="106"/>
      <c r="C129" s="106"/>
      <c r="D129" s="106"/>
      <c r="E129" s="106"/>
      <c r="F129" s="106"/>
      <c r="G129" s="106"/>
      <c r="H129" s="106"/>
      <c r="I129" s="106"/>
      <c r="L129" s="106"/>
      <c r="N129" s="106"/>
      <c r="O129" s="106"/>
      <c r="P129" s="106"/>
      <c r="Q129" s="106"/>
      <c r="R129" s="106"/>
      <c r="S129" s="106"/>
    </row>
    <row r="130" spans="2:19" x14ac:dyDescent="0.3">
      <c r="B130" s="106"/>
      <c r="C130" s="106"/>
      <c r="D130" s="106"/>
      <c r="E130" s="106"/>
      <c r="F130" s="106"/>
      <c r="G130" s="106"/>
      <c r="H130" s="106"/>
      <c r="I130" s="106"/>
      <c r="L130" s="106"/>
      <c r="N130" s="106"/>
      <c r="O130" s="106"/>
      <c r="P130" s="106"/>
      <c r="Q130" s="106"/>
      <c r="R130" s="106"/>
      <c r="S130" s="106"/>
    </row>
    <row r="131" spans="2:19" x14ac:dyDescent="0.3">
      <c r="B131" s="106"/>
      <c r="C131" s="106"/>
      <c r="D131" s="106"/>
      <c r="E131" s="106"/>
      <c r="F131" s="106"/>
      <c r="G131" s="106"/>
      <c r="H131" s="106"/>
      <c r="I131" s="106"/>
      <c r="L131" s="106"/>
      <c r="N131" s="106"/>
      <c r="O131" s="106"/>
      <c r="P131" s="106"/>
      <c r="Q131" s="106"/>
      <c r="R131" s="106"/>
      <c r="S131" s="106"/>
    </row>
    <row r="132" spans="2:19" x14ac:dyDescent="0.3">
      <c r="B132" s="106"/>
      <c r="C132" s="106"/>
      <c r="D132" s="106"/>
      <c r="E132" s="106"/>
      <c r="F132" s="106"/>
      <c r="G132" s="106"/>
      <c r="H132" s="106"/>
      <c r="I132" s="106"/>
      <c r="L132" s="106"/>
      <c r="N132" s="106"/>
      <c r="O132" s="106"/>
      <c r="P132" s="106"/>
      <c r="Q132" s="106"/>
      <c r="R132" s="106"/>
      <c r="S132" s="106"/>
    </row>
    <row r="133" spans="2:19" x14ac:dyDescent="0.3">
      <c r="B133" s="106"/>
      <c r="C133" s="106"/>
      <c r="D133" s="106"/>
      <c r="E133" s="106"/>
      <c r="F133" s="106"/>
      <c r="G133" s="106"/>
      <c r="H133" s="106"/>
      <c r="I133" s="106"/>
      <c r="L133" s="106"/>
      <c r="N133" s="106"/>
      <c r="O133" s="106"/>
      <c r="P133" s="106"/>
      <c r="Q133" s="106"/>
      <c r="R133" s="106"/>
      <c r="S133" s="106"/>
    </row>
    <row r="134" spans="2:19" x14ac:dyDescent="0.3">
      <c r="B134" s="106"/>
      <c r="C134" s="106"/>
      <c r="D134" s="106"/>
      <c r="E134" s="106"/>
      <c r="F134" s="106"/>
      <c r="G134" s="106"/>
      <c r="H134" s="106"/>
      <c r="I134" s="106"/>
      <c r="L134" s="106"/>
      <c r="N134" s="106"/>
      <c r="O134" s="106"/>
      <c r="P134" s="106"/>
      <c r="Q134" s="106"/>
      <c r="R134" s="106"/>
      <c r="S134" s="106"/>
    </row>
    <row r="135" spans="2:19" x14ac:dyDescent="0.3">
      <c r="B135" s="106"/>
      <c r="C135" s="106"/>
      <c r="D135" s="106"/>
      <c r="E135" s="106"/>
      <c r="F135" s="106"/>
      <c r="G135" s="106"/>
      <c r="H135" s="106"/>
      <c r="I135" s="106"/>
      <c r="L135" s="106"/>
      <c r="N135" s="106"/>
      <c r="O135" s="106"/>
      <c r="P135" s="106"/>
      <c r="Q135" s="106"/>
      <c r="R135" s="106"/>
      <c r="S135" s="106"/>
    </row>
    <row r="136" spans="2:19" x14ac:dyDescent="0.3">
      <c r="B136" s="106"/>
      <c r="C136" s="106"/>
      <c r="D136" s="106"/>
      <c r="E136" s="106"/>
      <c r="F136" s="106"/>
      <c r="G136" s="106"/>
      <c r="H136" s="106"/>
      <c r="I136" s="106"/>
      <c r="L136" s="106"/>
      <c r="N136" s="106"/>
      <c r="O136" s="106"/>
      <c r="P136" s="106"/>
      <c r="Q136" s="106"/>
      <c r="R136" s="106"/>
      <c r="S136" s="106"/>
    </row>
    <row r="137" spans="2:19" x14ac:dyDescent="0.3">
      <c r="B137" s="106"/>
      <c r="C137" s="106"/>
      <c r="D137" s="106"/>
      <c r="E137" s="106"/>
      <c r="F137" s="106"/>
      <c r="G137" s="106"/>
      <c r="H137" s="106"/>
      <c r="I137" s="106"/>
      <c r="L137" s="106"/>
      <c r="N137" s="106"/>
      <c r="O137" s="106"/>
      <c r="P137" s="106"/>
      <c r="Q137" s="106"/>
      <c r="R137" s="106"/>
      <c r="S137" s="106"/>
    </row>
    <row r="138" spans="2:19" x14ac:dyDescent="0.3">
      <c r="B138" s="106"/>
      <c r="C138" s="106"/>
      <c r="D138" s="106"/>
      <c r="E138" s="106"/>
      <c r="F138" s="106"/>
      <c r="G138" s="106"/>
      <c r="H138" s="106"/>
      <c r="I138" s="106"/>
      <c r="L138" s="106"/>
      <c r="N138" s="106"/>
      <c r="O138" s="106"/>
      <c r="P138" s="106"/>
      <c r="Q138" s="106"/>
      <c r="R138" s="106"/>
      <c r="S138" s="106"/>
    </row>
    <row r="139" spans="2:19" x14ac:dyDescent="0.3">
      <c r="B139" s="106"/>
      <c r="C139" s="106"/>
      <c r="D139" s="106"/>
      <c r="E139" s="106"/>
      <c r="F139" s="106"/>
      <c r="G139" s="106"/>
      <c r="H139" s="106"/>
      <c r="I139" s="106"/>
      <c r="L139" s="106"/>
      <c r="N139" s="106"/>
      <c r="O139" s="106"/>
      <c r="P139" s="106"/>
      <c r="Q139" s="106"/>
      <c r="R139" s="106"/>
      <c r="S139" s="106"/>
    </row>
    <row r="140" spans="2:19" x14ac:dyDescent="0.3">
      <c r="B140" s="106"/>
      <c r="C140" s="106"/>
      <c r="D140" s="106"/>
      <c r="E140" s="106"/>
      <c r="F140" s="106"/>
      <c r="G140" s="106"/>
      <c r="H140" s="106"/>
      <c r="I140" s="106"/>
      <c r="L140" s="106"/>
      <c r="N140" s="106"/>
      <c r="O140" s="106"/>
      <c r="P140" s="106"/>
      <c r="Q140" s="106"/>
      <c r="R140" s="106"/>
      <c r="S140" s="106"/>
    </row>
    <row r="141" spans="2:19" x14ac:dyDescent="0.3">
      <c r="B141" s="106"/>
      <c r="C141" s="106"/>
      <c r="D141" s="106"/>
      <c r="E141" s="106"/>
      <c r="F141" s="106"/>
      <c r="G141" s="106"/>
      <c r="H141" s="106"/>
      <c r="I141" s="106"/>
      <c r="L141" s="106"/>
      <c r="N141" s="106"/>
      <c r="O141" s="106"/>
      <c r="P141" s="106"/>
      <c r="Q141" s="106"/>
      <c r="R141" s="106"/>
      <c r="S141" s="106"/>
    </row>
    <row r="142" spans="2:19" x14ac:dyDescent="0.3">
      <c r="B142" s="106"/>
      <c r="C142" s="106"/>
      <c r="D142" s="106"/>
      <c r="E142" s="106"/>
      <c r="F142" s="106"/>
      <c r="G142" s="106"/>
      <c r="H142" s="106"/>
      <c r="I142" s="106"/>
      <c r="L142" s="106"/>
      <c r="N142" s="106"/>
      <c r="O142" s="106"/>
      <c r="P142" s="106"/>
      <c r="Q142" s="106"/>
      <c r="R142" s="106"/>
      <c r="S142" s="106"/>
    </row>
    <row r="143" spans="2:19" x14ac:dyDescent="0.3">
      <c r="B143" s="106"/>
      <c r="C143" s="106"/>
      <c r="D143" s="106"/>
      <c r="E143" s="106"/>
      <c r="F143" s="106"/>
      <c r="G143" s="106"/>
      <c r="H143" s="106"/>
      <c r="I143" s="106"/>
      <c r="L143" s="106"/>
      <c r="N143" s="106"/>
      <c r="O143" s="106"/>
      <c r="P143" s="106"/>
      <c r="Q143" s="106"/>
      <c r="R143" s="106"/>
      <c r="S143" s="106"/>
    </row>
    <row r="144" spans="2:19" x14ac:dyDescent="0.3">
      <c r="B144" s="106"/>
      <c r="C144" s="106"/>
      <c r="D144" s="106"/>
      <c r="E144" s="106"/>
      <c r="F144" s="106"/>
      <c r="G144" s="106"/>
      <c r="H144" s="106"/>
      <c r="I144" s="106"/>
      <c r="L144" s="106"/>
      <c r="N144" s="106"/>
      <c r="O144" s="106"/>
      <c r="P144" s="106"/>
      <c r="Q144" s="106"/>
      <c r="R144" s="106"/>
      <c r="S144" s="106"/>
    </row>
    <row r="145" spans="2:19" x14ac:dyDescent="0.3">
      <c r="B145" s="106"/>
      <c r="C145" s="106"/>
      <c r="D145" s="106"/>
      <c r="E145" s="106"/>
      <c r="F145" s="106"/>
      <c r="G145" s="106"/>
      <c r="H145" s="106"/>
      <c r="I145" s="106"/>
      <c r="L145" s="106"/>
      <c r="N145" s="106"/>
      <c r="O145" s="106"/>
      <c r="P145" s="106"/>
      <c r="Q145" s="106"/>
      <c r="R145" s="106"/>
      <c r="S145" s="106"/>
    </row>
    <row r="146" spans="2:19" x14ac:dyDescent="0.3">
      <c r="B146" s="106"/>
      <c r="C146" s="106"/>
      <c r="D146" s="106"/>
      <c r="E146" s="106"/>
      <c r="F146" s="106"/>
      <c r="G146" s="106"/>
      <c r="H146" s="106"/>
      <c r="I146" s="106"/>
      <c r="L146" s="106"/>
      <c r="N146" s="106"/>
      <c r="O146" s="106"/>
      <c r="P146" s="106"/>
      <c r="Q146" s="106"/>
      <c r="R146" s="106"/>
      <c r="S146" s="106"/>
    </row>
    <row r="147" spans="2:19" x14ac:dyDescent="0.3">
      <c r="B147" s="106"/>
      <c r="C147" s="106"/>
      <c r="D147" s="106"/>
      <c r="E147" s="106"/>
      <c r="F147" s="106"/>
      <c r="G147" s="106"/>
      <c r="H147" s="106"/>
      <c r="I147" s="106"/>
      <c r="L147" s="106"/>
      <c r="N147" s="106"/>
      <c r="O147" s="106"/>
      <c r="P147" s="106"/>
      <c r="Q147" s="106"/>
      <c r="R147" s="106"/>
      <c r="S147" s="106"/>
    </row>
    <row r="148" spans="2:19" x14ac:dyDescent="0.3">
      <c r="B148" s="106"/>
      <c r="C148" s="106"/>
      <c r="D148" s="106"/>
      <c r="E148" s="106"/>
      <c r="F148" s="106"/>
      <c r="G148" s="106"/>
      <c r="H148" s="106"/>
      <c r="I148" s="106"/>
      <c r="L148" s="106"/>
      <c r="N148" s="106"/>
      <c r="O148" s="106"/>
      <c r="P148" s="106"/>
      <c r="Q148" s="106"/>
      <c r="R148" s="106"/>
      <c r="S148" s="106"/>
    </row>
    <row r="149" spans="2:19" x14ac:dyDescent="0.3">
      <c r="B149" s="106"/>
      <c r="C149" s="106"/>
      <c r="D149" s="106"/>
      <c r="E149" s="106"/>
      <c r="F149" s="106"/>
      <c r="G149" s="106"/>
      <c r="H149" s="106"/>
      <c r="I149" s="106"/>
      <c r="L149" s="106"/>
      <c r="N149" s="106"/>
      <c r="O149" s="106"/>
      <c r="P149" s="106"/>
      <c r="Q149" s="106"/>
      <c r="R149" s="106"/>
      <c r="S149" s="106"/>
    </row>
    <row r="150" spans="2:19" x14ac:dyDescent="0.3">
      <c r="B150" s="106"/>
      <c r="C150" s="106"/>
      <c r="D150" s="106"/>
      <c r="E150" s="106"/>
      <c r="F150" s="106"/>
      <c r="G150" s="106"/>
      <c r="H150" s="106"/>
      <c r="I150" s="106"/>
      <c r="L150" s="106"/>
      <c r="N150" s="106"/>
      <c r="O150" s="106"/>
      <c r="P150" s="106"/>
      <c r="Q150" s="106"/>
      <c r="R150" s="106"/>
      <c r="S150" s="106"/>
    </row>
    <row r="151" spans="2:19" x14ac:dyDescent="0.3">
      <c r="B151" s="106"/>
      <c r="C151" s="106"/>
      <c r="D151" s="106"/>
      <c r="E151" s="106"/>
      <c r="F151" s="106"/>
      <c r="G151" s="106"/>
      <c r="H151" s="106"/>
      <c r="I151" s="106"/>
      <c r="L151" s="106"/>
      <c r="N151" s="106"/>
      <c r="O151" s="106"/>
      <c r="P151" s="106"/>
      <c r="Q151" s="106"/>
      <c r="R151" s="106"/>
      <c r="S151" s="106"/>
    </row>
    <row r="152" spans="2:19" x14ac:dyDescent="0.3">
      <c r="B152" s="106"/>
      <c r="C152" s="106"/>
      <c r="D152" s="106"/>
      <c r="E152" s="106"/>
      <c r="F152" s="106"/>
      <c r="G152" s="106"/>
      <c r="H152" s="106"/>
      <c r="I152" s="106"/>
      <c r="L152" s="106"/>
      <c r="N152" s="106"/>
      <c r="O152" s="106"/>
      <c r="P152" s="106"/>
      <c r="Q152" s="106"/>
      <c r="R152" s="106"/>
      <c r="S152" s="106"/>
    </row>
    <row r="153" spans="2:19" x14ac:dyDescent="0.3">
      <c r="B153" s="106"/>
      <c r="C153" s="106"/>
      <c r="D153" s="106"/>
      <c r="E153" s="106"/>
      <c r="F153" s="106"/>
      <c r="G153" s="106"/>
      <c r="H153" s="106"/>
      <c r="I153" s="106"/>
      <c r="L153" s="106"/>
      <c r="N153" s="106"/>
      <c r="O153" s="106"/>
      <c r="P153" s="106"/>
      <c r="Q153" s="106"/>
      <c r="R153" s="106"/>
      <c r="S153" s="106"/>
    </row>
    <row r="154" spans="2:19" x14ac:dyDescent="0.3">
      <c r="B154" s="106"/>
      <c r="C154" s="106"/>
      <c r="D154" s="106"/>
      <c r="E154" s="106"/>
      <c r="F154" s="106"/>
      <c r="G154" s="106"/>
      <c r="H154" s="106"/>
      <c r="I154" s="106"/>
      <c r="L154" s="106"/>
      <c r="N154" s="106"/>
      <c r="O154" s="106"/>
      <c r="P154" s="106"/>
      <c r="Q154" s="106"/>
      <c r="R154" s="106"/>
      <c r="S154" s="106"/>
    </row>
    <row r="155" spans="2:19" x14ac:dyDescent="0.3">
      <c r="B155" s="106"/>
      <c r="C155" s="106"/>
      <c r="D155" s="106"/>
      <c r="E155" s="106"/>
      <c r="F155" s="106"/>
      <c r="G155" s="106"/>
      <c r="H155" s="106"/>
      <c r="I155" s="106"/>
      <c r="L155" s="106"/>
      <c r="N155" s="106"/>
      <c r="O155" s="106"/>
      <c r="P155" s="106"/>
      <c r="Q155" s="106"/>
      <c r="R155" s="106"/>
      <c r="S155" s="106"/>
    </row>
    <row r="156" spans="2:19" x14ac:dyDescent="0.3">
      <c r="B156" s="106"/>
      <c r="C156" s="106"/>
      <c r="D156" s="106"/>
      <c r="E156" s="106"/>
      <c r="F156" s="106"/>
      <c r="G156" s="106"/>
      <c r="H156" s="106"/>
      <c r="I156" s="106"/>
      <c r="L156" s="106"/>
      <c r="N156" s="106"/>
      <c r="O156" s="106"/>
      <c r="P156" s="106"/>
      <c r="Q156" s="106"/>
      <c r="R156" s="106"/>
      <c r="S156" s="106"/>
    </row>
    <row r="157" spans="2:19" x14ac:dyDescent="0.3">
      <c r="B157" s="106"/>
      <c r="C157" s="106"/>
      <c r="D157" s="106"/>
      <c r="E157" s="106"/>
      <c r="F157" s="106"/>
      <c r="G157" s="106"/>
      <c r="H157" s="106"/>
      <c r="I157" s="106"/>
      <c r="L157" s="106"/>
      <c r="N157" s="106"/>
      <c r="O157" s="106"/>
      <c r="P157" s="106"/>
      <c r="Q157" s="106"/>
      <c r="R157" s="106"/>
      <c r="S157" s="106"/>
    </row>
    <row r="158" spans="2:19" x14ac:dyDescent="0.3">
      <c r="B158" s="106"/>
      <c r="C158" s="106"/>
      <c r="D158" s="106"/>
      <c r="E158" s="106"/>
      <c r="F158" s="106"/>
      <c r="G158" s="106"/>
      <c r="H158" s="106"/>
      <c r="I158" s="106"/>
      <c r="L158" s="106"/>
      <c r="N158" s="106"/>
      <c r="O158" s="106"/>
      <c r="P158" s="106"/>
      <c r="Q158" s="106"/>
      <c r="R158" s="106"/>
      <c r="S158" s="106"/>
    </row>
    <row r="159" spans="2:19" x14ac:dyDescent="0.3">
      <c r="B159" s="106"/>
      <c r="C159" s="106"/>
      <c r="D159" s="106"/>
      <c r="E159" s="106"/>
      <c r="F159" s="106"/>
      <c r="G159" s="106"/>
      <c r="H159" s="106"/>
      <c r="I159" s="106"/>
      <c r="L159" s="106"/>
      <c r="N159" s="106"/>
      <c r="O159" s="106"/>
      <c r="P159" s="106"/>
      <c r="Q159" s="106"/>
      <c r="R159" s="106"/>
      <c r="S159" s="106"/>
    </row>
    <row r="160" spans="2:19" x14ac:dyDescent="0.3">
      <c r="B160" s="106"/>
      <c r="C160" s="106"/>
      <c r="D160" s="106"/>
      <c r="E160" s="106"/>
      <c r="F160" s="106"/>
      <c r="G160" s="106"/>
      <c r="H160" s="106"/>
      <c r="I160" s="106"/>
      <c r="L160" s="106"/>
      <c r="N160" s="106"/>
      <c r="O160" s="106"/>
      <c r="P160" s="106"/>
      <c r="Q160" s="106"/>
      <c r="R160" s="106"/>
      <c r="S160" s="106"/>
    </row>
    <row r="161" spans="2:19" x14ac:dyDescent="0.3">
      <c r="B161" s="106"/>
      <c r="C161" s="106"/>
      <c r="D161" s="106"/>
      <c r="E161" s="106"/>
      <c r="F161" s="106"/>
      <c r="G161" s="106"/>
      <c r="H161" s="106"/>
      <c r="I161" s="106"/>
      <c r="L161" s="106"/>
      <c r="N161" s="106"/>
      <c r="O161" s="106"/>
      <c r="P161" s="106"/>
      <c r="Q161" s="106"/>
      <c r="R161" s="106"/>
      <c r="S161" s="106"/>
    </row>
    <row r="162" spans="2:19" x14ac:dyDescent="0.3">
      <c r="B162" s="106"/>
      <c r="C162" s="106"/>
      <c r="D162" s="106"/>
      <c r="E162" s="106"/>
      <c r="F162" s="106"/>
      <c r="G162" s="106"/>
      <c r="H162" s="106"/>
      <c r="I162" s="106"/>
      <c r="L162" s="106"/>
      <c r="N162" s="106"/>
      <c r="O162" s="106"/>
      <c r="P162" s="106"/>
      <c r="Q162" s="106"/>
      <c r="R162" s="106"/>
      <c r="S162" s="106"/>
    </row>
    <row r="163" spans="2:19" x14ac:dyDescent="0.3">
      <c r="B163" s="106"/>
      <c r="C163" s="106"/>
      <c r="D163" s="106"/>
      <c r="E163" s="106"/>
      <c r="F163" s="106"/>
      <c r="G163" s="106"/>
      <c r="H163" s="106"/>
      <c r="I163" s="106"/>
      <c r="L163" s="106"/>
      <c r="N163" s="106"/>
      <c r="O163" s="106"/>
      <c r="P163" s="106"/>
      <c r="Q163" s="106"/>
      <c r="R163" s="106"/>
      <c r="S163" s="106"/>
    </row>
    <row r="164" spans="2:19" x14ac:dyDescent="0.3">
      <c r="B164" s="106"/>
      <c r="C164" s="106"/>
      <c r="D164" s="106"/>
      <c r="E164" s="106"/>
      <c r="F164" s="106"/>
      <c r="G164" s="106"/>
      <c r="H164" s="106"/>
      <c r="I164" s="106"/>
      <c r="L164" s="106"/>
      <c r="N164" s="106"/>
      <c r="O164" s="106"/>
      <c r="P164" s="106"/>
      <c r="Q164" s="106"/>
      <c r="R164" s="106"/>
      <c r="S164" s="106"/>
    </row>
    <row r="165" spans="2:19" x14ac:dyDescent="0.3">
      <c r="B165" s="106"/>
      <c r="C165" s="106"/>
      <c r="D165" s="106"/>
      <c r="E165" s="106"/>
      <c r="F165" s="106"/>
      <c r="G165" s="106"/>
      <c r="H165" s="106"/>
      <c r="I165" s="106"/>
      <c r="L165" s="106"/>
      <c r="N165" s="106"/>
      <c r="O165" s="106"/>
      <c r="P165" s="106"/>
      <c r="Q165" s="106"/>
      <c r="R165" s="106"/>
      <c r="S165" s="106"/>
    </row>
    <row r="166" spans="2:19" x14ac:dyDescent="0.3">
      <c r="B166" s="106"/>
      <c r="C166" s="106"/>
      <c r="D166" s="106"/>
      <c r="E166" s="106"/>
      <c r="F166" s="106"/>
      <c r="G166" s="106"/>
      <c r="H166" s="106"/>
      <c r="I166" s="106"/>
      <c r="L166" s="106"/>
      <c r="N166" s="106"/>
      <c r="O166" s="106"/>
      <c r="P166" s="106"/>
      <c r="Q166" s="106"/>
      <c r="R166" s="106"/>
      <c r="S166" s="106"/>
    </row>
    <row r="167" spans="2:19" x14ac:dyDescent="0.3">
      <c r="B167" s="106"/>
      <c r="C167" s="106"/>
      <c r="D167" s="106"/>
      <c r="E167" s="106"/>
      <c r="F167" s="106"/>
      <c r="G167" s="106"/>
      <c r="H167" s="106"/>
      <c r="I167" s="106"/>
      <c r="L167" s="106"/>
      <c r="N167" s="106"/>
      <c r="O167" s="106"/>
      <c r="P167" s="106"/>
      <c r="Q167" s="106"/>
      <c r="R167" s="106"/>
      <c r="S167" s="106"/>
    </row>
    <row r="168" spans="2:19" x14ac:dyDescent="0.3">
      <c r="B168" s="106"/>
      <c r="C168" s="106"/>
      <c r="D168" s="106"/>
      <c r="E168" s="106"/>
      <c r="F168" s="106"/>
      <c r="G168" s="106"/>
      <c r="H168" s="106"/>
      <c r="I168" s="106"/>
      <c r="L168" s="106"/>
      <c r="N168" s="106"/>
      <c r="O168" s="106"/>
      <c r="P168" s="106"/>
      <c r="Q168" s="106"/>
      <c r="R168" s="106"/>
      <c r="S168" s="106"/>
    </row>
    <row r="169" spans="2:19" x14ac:dyDescent="0.3">
      <c r="B169" s="106"/>
      <c r="C169" s="106"/>
      <c r="D169" s="106"/>
      <c r="E169" s="106"/>
      <c r="F169" s="106"/>
      <c r="G169" s="106"/>
      <c r="H169" s="106"/>
      <c r="I169" s="106"/>
      <c r="L169" s="106"/>
      <c r="N169" s="106"/>
      <c r="O169" s="106"/>
      <c r="P169" s="106"/>
      <c r="Q169" s="106"/>
      <c r="R169" s="106"/>
      <c r="S169" s="106"/>
    </row>
    <row r="170" spans="2:19" x14ac:dyDescent="0.3">
      <c r="B170" s="106"/>
      <c r="C170" s="106"/>
      <c r="D170" s="106"/>
      <c r="E170" s="106"/>
      <c r="F170" s="106"/>
      <c r="G170" s="106"/>
      <c r="H170" s="106"/>
      <c r="I170" s="106"/>
      <c r="L170" s="106"/>
      <c r="N170" s="106"/>
      <c r="O170" s="106"/>
      <c r="P170" s="106"/>
      <c r="Q170" s="106"/>
      <c r="R170" s="106"/>
      <c r="S170" s="106"/>
    </row>
    <row r="171" spans="2:19" x14ac:dyDescent="0.3">
      <c r="B171" s="106"/>
      <c r="C171" s="106"/>
      <c r="D171" s="106"/>
      <c r="E171" s="106"/>
      <c r="F171" s="106"/>
      <c r="G171" s="106"/>
      <c r="H171" s="106"/>
      <c r="I171" s="106"/>
      <c r="L171" s="106"/>
      <c r="N171" s="106"/>
      <c r="O171" s="106"/>
      <c r="P171" s="106"/>
      <c r="Q171" s="106"/>
      <c r="R171" s="106"/>
      <c r="S171" s="106"/>
    </row>
    <row r="172" spans="2:19" x14ac:dyDescent="0.3">
      <c r="B172" s="106"/>
      <c r="C172" s="106"/>
      <c r="D172" s="106"/>
      <c r="E172" s="106"/>
      <c r="F172" s="106"/>
      <c r="G172" s="106"/>
      <c r="H172" s="106"/>
      <c r="I172" s="106"/>
      <c r="L172" s="106"/>
      <c r="N172" s="106"/>
      <c r="O172" s="106"/>
      <c r="P172" s="106"/>
      <c r="Q172" s="106"/>
      <c r="R172" s="106"/>
      <c r="S172" s="106"/>
    </row>
    <row r="173" spans="2:19" x14ac:dyDescent="0.3">
      <c r="B173" s="106"/>
      <c r="C173" s="106"/>
      <c r="D173" s="106"/>
      <c r="E173" s="106"/>
      <c r="F173" s="106"/>
      <c r="G173" s="106"/>
      <c r="H173" s="106"/>
      <c r="I173" s="106"/>
      <c r="L173" s="106"/>
      <c r="N173" s="106"/>
      <c r="O173" s="106"/>
      <c r="P173" s="106"/>
      <c r="Q173" s="106"/>
      <c r="R173" s="106"/>
      <c r="S173" s="106"/>
    </row>
    <row r="174" spans="2:19" x14ac:dyDescent="0.3">
      <c r="B174" s="106"/>
      <c r="C174" s="106"/>
      <c r="D174" s="106"/>
      <c r="E174" s="106"/>
      <c r="F174" s="106"/>
      <c r="G174" s="106"/>
      <c r="H174" s="106"/>
      <c r="I174" s="106"/>
      <c r="L174" s="106"/>
      <c r="N174" s="106"/>
      <c r="O174" s="106"/>
      <c r="P174" s="106"/>
      <c r="Q174" s="106"/>
      <c r="R174" s="106"/>
      <c r="S174" s="106"/>
    </row>
    <row r="175" spans="2:19" x14ac:dyDescent="0.3">
      <c r="B175" s="106"/>
      <c r="C175" s="106"/>
      <c r="D175" s="106"/>
      <c r="E175" s="106"/>
      <c r="F175" s="106"/>
      <c r="G175" s="106"/>
      <c r="H175" s="106"/>
      <c r="I175" s="106"/>
      <c r="L175" s="106"/>
      <c r="N175" s="106"/>
      <c r="O175" s="106"/>
      <c r="P175" s="106"/>
      <c r="Q175" s="106"/>
      <c r="R175" s="106"/>
      <c r="S175" s="106"/>
    </row>
    <row r="176" spans="2:19" x14ac:dyDescent="0.3">
      <c r="B176" s="106"/>
      <c r="C176" s="106"/>
      <c r="D176" s="106"/>
      <c r="E176" s="106"/>
      <c r="F176" s="106"/>
      <c r="G176" s="106"/>
      <c r="H176" s="106"/>
      <c r="I176" s="106"/>
      <c r="L176" s="106"/>
      <c r="N176" s="106"/>
      <c r="O176" s="106"/>
      <c r="P176" s="106"/>
      <c r="Q176" s="106"/>
      <c r="R176" s="106"/>
      <c r="S176" s="106"/>
    </row>
    <row r="177" spans="2:19" x14ac:dyDescent="0.3">
      <c r="B177" s="106"/>
      <c r="C177" s="106"/>
      <c r="D177" s="106"/>
      <c r="E177" s="106"/>
      <c r="F177" s="106"/>
      <c r="G177" s="106"/>
      <c r="H177" s="106"/>
      <c r="I177" s="106"/>
      <c r="L177" s="106"/>
      <c r="N177" s="106"/>
      <c r="O177" s="106"/>
      <c r="P177" s="106"/>
      <c r="Q177" s="106"/>
      <c r="R177" s="106"/>
      <c r="S177" s="106"/>
    </row>
    <row r="178" spans="2:19" x14ac:dyDescent="0.3">
      <c r="B178" s="106"/>
      <c r="C178" s="106"/>
      <c r="D178" s="106"/>
      <c r="E178" s="106"/>
      <c r="F178" s="106"/>
      <c r="G178" s="106"/>
      <c r="H178" s="106"/>
      <c r="I178" s="106"/>
      <c r="L178" s="106"/>
      <c r="N178" s="106"/>
      <c r="O178" s="106"/>
      <c r="P178" s="106"/>
      <c r="Q178" s="106"/>
      <c r="R178" s="106"/>
      <c r="S178" s="106"/>
    </row>
    <row r="179" spans="2:19" x14ac:dyDescent="0.3">
      <c r="B179" s="106"/>
      <c r="C179" s="106"/>
      <c r="D179" s="106"/>
      <c r="E179" s="106"/>
      <c r="F179" s="106"/>
      <c r="G179" s="106"/>
      <c r="H179" s="106"/>
      <c r="I179" s="106"/>
      <c r="L179" s="106"/>
      <c r="N179" s="106"/>
      <c r="O179" s="106"/>
      <c r="P179" s="106"/>
      <c r="Q179" s="106"/>
      <c r="R179" s="106"/>
      <c r="S179" s="106"/>
    </row>
    <row r="180" spans="2:19" x14ac:dyDescent="0.3">
      <c r="B180" s="106"/>
      <c r="C180" s="106"/>
      <c r="D180" s="106"/>
      <c r="E180" s="106"/>
      <c r="F180" s="106"/>
      <c r="G180" s="106"/>
      <c r="H180" s="106"/>
      <c r="I180" s="106"/>
      <c r="L180" s="106"/>
      <c r="N180" s="106"/>
      <c r="O180" s="106"/>
      <c r="P180" s="106"/>
      <c r="Q180" s="106"/>
      <c r="R180" s="106"/>
      <c r="S180" s="106"/>
    </row>
    <row r="181" spans="2:19" x14ac:dyDescent="0.3">
      <c r="B181" s="106"/>
      <c r="C181" s="106"/>
      <c r="D181" s="106"/>
      <c r="E181" s="106"/>
      <c r="F181" s="106"/>
      <c r="G181" s="106"/>
      <c r="H181" s="106"/>
      <c r="I181" s="106"/>
      <c r="L181" s="106"/>
      <c r="N181" s="106"/>
      <c r="O181" s="106"/>
      <c r="P181" s="106"/>
      <c r="Q181" s="106"/>
      <c r="R181" s="106"/>
      <c r="S181" s="106"/>
    </row>
    <row r="182" spans="2:19" x14ac:dyDescent="0.3">
      <c r="B182" s="106"/>
      <c r="C182" s="106"/>
      <c r="D182" s="106"/>
      <c r="E182" s="106"/>
      <c r="F182" s="106"/>
      <c r="G182" s="106"/>
      <c r="H182" s="106"/>
      <c r="I182" s="106"/>
      <c r="L182" s="106"/>
      <c r="N182" s="106"/>
      <c r="O182" s="106"/>
      <c r="P182" s="106"/>
      <c r="Q182" s="106"/>
      <c r="R182" s="106"/>
      <c r="S182" s="106"/>
    </row>
    <row r="183" spans="2:19" x14ac:dyDescent="0.3">
      <c r="B183" s="106"/>
      <c r="C183" s="106"/>
      <c r="D183" s="106"/>
      <c r="E183" s="106"/>
      <c r="F183" s="106"/>
      <c r="G183" s="106"/>
      <c r="H183" s="106"/>
      <c r="I183" s="106"/>
      <c r="L183" s="106"/>
      <c r="N183" s="106"/>
      <c r="O183" s="106"/>
      <c r="P183" s="106"/>
      <c r="Q183" s="106"/>
      <c r="R183" s="106"/>
      <c r="S183" s="106"/>
    </row>
    <row r="184" spans="2:19" x14ac:dyDescent="0.3">
      <c r="B184" s="106"/>
      <c r="C184" s="106"/>
      <c r="D184" s="106"/>
      <c r="E184" s="106"/>
      <c r="F184" s="106"/>
      <c r="G184" s="106"/>
      <c r="H184" s="106"/>
      <c r="I184" s="106"/>
      <c r="L184" s="106"/>
      <c r="N184" s="106"/>
      <c r="O184" s="106"/>
      <c r="P184" s="106"/>
      <c r="Q184" s="106"/>
      <c r="R184" s="106"/>
      <c r="S184" s="106"/>
    </row>
    <row r="185" spans="2:19" x14ac:dyDescent="0.3">
      <c r="B185" s="106"/>
      <c r="C185" s="106"/>
      <c r="D185" s="106"/>
      <c r="E185" s="106"/>
      <c r="F185" s="106"/>
      <c r="G185" s="106"/>
      <c r="H185" s="106"/>
      <c r="I185" s="106"/>
      <c r="L185" s="106"/>
      <c r="N185" s="106"/>
      <c r="O185" s="106"/>
      <c r="P185" s="106"/>
      <c r="Q185" s="106"/>
      <c r="R185" s="106"/>
      <c r="S185" s="106"/>
    </row>
    <row r="186" spans="2:19" x14ac:dyDescent="0.3">
      <c r="B186" s="106"/>
      <c r="C186" s="106"/>
      <c r="D186" s="106"/>
      <c r="E186" s="106"/>
      <c r="F186" s="106"/>
      <c r="G186" s="106"/>
      <c r="H186" s="106"/>
      <c r="I186" s="106"/>
      <c r="L186" s="106"/>
      <c r="N186" s="106"/>
      <c r="O186" s="106"/>
      <c r="P186" s="106"/>
      <c r="Q186" s="106"/>
      <c r="R186" s="106"/>
      <c r="S186" s="106"/>
    </row>
    <row r="187" spans="2:19" x14ac:dyDescent="0.3">
      <c r="B187" s="106"/>
      <c r="C187" s="106"/>
      <c r="D187" s="106"/>
      <c r="E187" s="106"/>
      <c r="F187" s="106"/>
      <c r="G187" s="106"/>
      <c r="H187" s="106"/>
      <c r="I187" s="106"/>
      <c r="L187" s="106"/>
      <c r="N187" s="106"/>
      <c r="O187" s="106"/>
      <c r="P187" s="106"/>
      <c r="Q187" s="106"/>
      <c r="R187" s="106"/>
      <c r="S187" s="106"/>
    </row>
    <row r="188" spans="2:19" x14ac:dyDescent="0.3">
      <c r="B188" s="106"/>
      <c r="C188" s="106"/>
      <c r="D188" s="106"/>
      <c r="E188" s="106"/>
      <c r="F188" s="106"/>
      <c r="G188" s="106"/>
      <c r="H188" s="106"/>
      <c r="I188" s="106"/>
      <c r="L188" s="106"/>
      <c r="N188" s="106"/>
      <c r="O188" s="106"/>
      <c r="P188" s="106"/>
      <c r="Q188" s="106"/>
      <c r="R188" s="106"/>
      <c r="S188" s="106"/>
    </row>
    <row r="189" spans="2:19" x14ac:dyDescent="0.3">
      <c r="B189" s="106"/>
      <c r="C189" s="106"/>
      <c r="D189" s="106"/>
      <c r="E189" s="106"/>
      <c r="F189" s="106"/>
      <c r="G189" s="106"/>
      <c r="H189" s="106"/>
      <c r="I189" s="106"/>
      <c r="L189" s="106"/>
      <c r="N189" s="106"/>
      <c r="O189" s="106"/>
      <c r="P189" s="106"/>
      <c r="Q189" s="106"/>
      <c r="R189" s="106"/>
      <c r="S189" s="106"/>
    </row>
    <row r="190" spans="2:19" x14ac:dyDescent="0.3">
      <c r="B190" s="106"/>
      <c r="C190" s="106"/>
      <c r="D190" s="106"/>
      <c r="E190" s="106"/>
      <c r="F190" s="106"/>
      <c r="G190" s="106"/>
      <c r="H190" s="106"/>
      <c r="I190" s="106"/>
      <c r="L190" s="106"/>
      <c r="N190" s="106"/>
      <c r="O190" s="106"/>
      <c r="P190" s="106"/>
      <c r="Q190" s="106"/>
      <c r="R190" s="106"/>
      <c r="S190" s="106"/>
    </row>
    <row r="191" spans="2:19" x14ac:dyDescent="0.3">
      <c r="B191" s="106"/>
      <c r="C191" s="106"/>
      <c r="D191" s="106"/>
      <c r="E191" s="106"/>
      <c r="F191" s="106"/>
      <c r="G191" s="106"/>
      <c r="H191" s="106"/>
      <c r="I191" s="106"/>
      <c r="L191" s="106"/>
      <c r="N191" s="106"/>
      <c r="O191" s="106"/>
      <c r="P191" s="106"/>
      <c r="Q191" s="106"/>
      <c r="R191" s="106"/>
      <c r="S191" s="106"/>
    </row>
    <row r="192" spans="2:19" x14ac:dyDescent="0.3">
      <c r="B192" s="106"/>
      <c r="C192" s="106"/>
      <c r="D192" s="106"/>
      <c r="E192" s="106"/>
      <c r="F192" s="106"/>
      <c r="G192" s="106"/>
      <c r="H192" s="106"/>
      <c r="I192" s="106"/>
      <c r="L192" s="106"/>
      <c r="N192" s="106"/>
      <c r="O192" s="106"/>
      <c r="P192" s="106"/>
      <c r="Q192" s="106"/>
      <c r="R192" s="106"/>
      <c r="S192" s="106"/>
    </row>
    <row r="193" spans="2:19" x14ac:dyDescent="0.3">
      <c r="B193" s="106"/>
      <c r="C193" s="106"/>
      <c r="D193" s="106"/>
      <c r="E193" s="106"/>
      <c r="F193" s="106"/>
      <c r="G193" s="106"/>
      <c r="H193" s="106"/>
      <c r="I193" s="106"/>
      <c r="L193" s="106"/>
      <c r="N193" s="106"/>
      <c r="O193" s="106"/>
      <c r="P193" s="106"/>
      <c r="Q193" s="106"/>
      <c r="R193" s="106"/>
      <c r="S193" s="106"/>
    </row>
    <row r="194" spans="2:19" x14ac:dyDescent="0.3">
      <c r="B194" s="106"/>
      <c r="C194" s="106"/>
      <c r="D194" s="106"/>
      <c r="E194" s="106"/>
      <c r="F194" s="106"/>
      <c r="G194" s="106"/>
      <c r="H194" s="106"/>
      <c r="I194" s="106"/>
      <c r="L194" s="106"/>
      <c r="N194" s="106"/>
      <c r="O194" s="106"/>
      <c r="P194" s="106"/>
      <c r="Q194" s="106"/>
      <c r="R194" s="106"/>
      <c r="S194" s="106"/>
    </row>
    <row r="195" spans="2:19" x14ac:dyDescent="0.3">
      <c r="B195" s="106"/>
      <c r="C195" s="106"/>
      <c r="D195" s="106"/>
      <c r="E195" s="106"/>
      <c r="F195" s="106"/>
      <c r="G195" s="106"/>
      <c r="H195" s="106"/>
      <c r="I195" s="106"/>
      <c r="L195" s="106"/>
      <c r="N195" s="106"/>
      <c r="O195" s="106"/>
      <c r="P195" s="106"/>
      <c r="Q195" s="106"/>
      <c r="R195" s="106"/>
      <c r="S195" s="106"/>
    </row>
    <row r="196" spans="2:19" x14ac:dyDescent="0.3">
      <c r="B196" s="106"/>
      <c r="C196" s="106"/>
      <c r="D196" s="106"/>
      <c r="E196" s="106"/>
      <c r="F196" s="106"/>
      <c r="G196" s="106"/>
      <c r="H196" s="106"/>
      <c r="I196" s="106"/>
      <c r="L196" s="106"/>
      <c r="N196" s="106"/>
      <c r="O196" s="106"/>
      <c r="P196" s="106"/>
      <c r="Q196" s="106"/>
      <c r="R196" s="106"/>
      <c r="S196" s="106"/>
    </row>
    <row r="197" spans="2:19" x14ac:dyDescent="0.3">
      <c r="B197" s="106"/>
      <c r="C197" s="106"/>
      <c r="D197" s="106"/>
      <c r="E197" s="106"/>
      <c r="F197" s="106"/>
      <c r="G197" s="106"/>
      <c r="H197" s="106"/>
      <c r="I197" s="106"/>
      <c r="L197" s="106"/>
      <c r="N197" s="106"/>
      <c r="O197" s="106"/>
      <c r="P197" s="106"/>
      <c r="Q197" s="106"/>
      <c r="R197" s="106"/>
      <c r="S197" s="106"/>
    </row>
    <row r="198" spans="2:19" x14ac:dyDescent="0.3">
      <c r="B198" s="106"/>
      <c r="C198" s="106"/>
      <c r="D198" s="106"/>
      <c r="E198" s="106"/>
      <c r="F198" s="106"/>
      <c r="G198" s="106"/>
      <c r="H198" s="106"/>
      <c r="I198" s="106"/>
      <c r="L198" s="106"/>
      <c r="N198" s="106"/>
      <c r="O198" s="106"/>
      <c r="P198" s="106"/>
      <c r="Q198" s="106"/>
      <c r="R198" s="106"/>
      <c r="S198" s="106"/>
    </row>
    <row r="199" spans="2:19" x14ac:dyDescent="0.3">
      <c r="B199" s="106"/>
      <c r="C199" s="106"/>
      <c r="D199" s="106"/>
      <c r="E199" s="106"/>
      <c r="F199" s="106"/>
      <c r="G199" s="106"/>
      <c r="H199" s="106"/>
      <c r="I199" s="106"/>
      <c r="L199" s="106"/>
      <c r="N199" s="106"/>
      <c r="O199" s="106"/>
      <c r="P199" s="106"/>
      <c r="Q199" s="106"/>
      <c r="R199" s="106"/>
      <c r="S199" s="106"/>
    </row>
    <row r="200" spans="2:19" x14ac:dyDescent="0.3">
      <c r="B200" s="106"/>
      <c r="C200" s="106"/>
      <c r="D200" s="106"/>
      <c r="E200" s="106"/>
      <c r="F200" s="106"/>
      <c r="G200" s="106"/>
      <c r="H200" s="106"/>
      <c r="I200" s="106"/>
      <c r="L200" s="106"/>
      <c r="N200" s="106"/>
      <c r="O200" s="106"/>
      <c r="P200" s="106"/>
      <c r="Q200" s="106"/>
      <c r="R200" s="106"/>
      <c r="S200" s="106"/>
    </row>
  </sheetData>
  <sortState xmlns:xlrd2="http://schemas.microsoft.com/office/spreadsheetml/2017/richdata2" ref="A10:AK20">
    <sortCondition ref="A10:A20"/>
  </sortState>
  <mergeCells count="1">
    <mergeCell ref="A2:AH2"/>
  </mergeCells>
  <printOptions gridLines="1"/>
  <pageMargins left="0.05" right="0.05" top="0.05" bottom="0.05" header="0.3" footer="0.3"/>
  <pageSetup scale="84"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200"/>
  <sheetViews>
    <sheetView workbookViewId="0"/>
  </sheetViews>
  <sheetFormatPr defaultColWidth="9.1796875" defaultRowHeight="14" x14ac:dyDescent="0.3"/>
  <cols>
    <col min="1" max="1" width="32.1796875" style="1" customWidth="1"/>
    <col min="2" max="2" width="13" style="107" customWidth="1"/>
    <col min="3" max="3" width="13.26953125" style="107" customWidth="1"/>
    <col min="4" max="29" width="10.54296875" style="107" customWidth="1"/>
    <col min="30" max="31" width="10.54296875" style="4" customWidth="1"/>
    <col min="32" max="32" width="10.54296875" style="107" customWidth="1"/>
    <col min="33" max="33" width="10.54296875" style="4" customWidth="1"/>
    <col min="34" max="34" width="10.54296875" style="107" customWidth="1"/>
    <col min="35" max="35" width="9.1796875" style="4" customWidth="1"/>
    <col min="36" max="36" width="9.81640625" style="4" customWidth="1"/>
    <col min="37" max="37" width="9.81640625" style="106" customWidth="1"/>
    <col min="38" max="38" width="10.54296875" style="4" customWidth="1"/>
    <col min="39" max="39" width="9.81640625" style="106" customWidth="1"/>
    <col min="40" max="40" width="9.1796875" style="4" customWidth="1"/>
    <col min="41" max="41" width="9.81640625" style="4" customWidth="1"/>
    <col min="42" max="42" width="9.81640625" style="106" customWidth="1"/>
    <col min="43" max="43" width="10.54296875" style="4" customWidth="1"/>
    <col min="44" max="44" width="9.81640625" style="106" customWidth="1"/>
    <col min="45" max="46" width="9.81640625" style="4" customWidth="1"/>
    <col min="47" max="47" width="9.81640625" style="106" customWidth="1"/>
    <col min="48" max="48" width="9.81640625" style="4" customWidth="1"/>
    <col min="49" max="49" width="9.81640625" style="106" customWidth="1"/>
    <col min="50" max="51" width="9.81640625" style="4" customWidth="1"/>
    <col min="52" max="52" width="9.81640625" style="106" customWidth="1"/>
    <col min="53" max="53" width="10.54296875" style="4" customWidth="1"/>
    <col min="54" max="54" width="9.81640625" style="106" customWidth="1"/>
    <col min="55" max="16384" width="9.1796875" style="52"/>
  </cols>
  <sheetData>
    <row r="1" spans="1:55" x14ac:dyDescent="0.3">
      <c r="A1" s="65" t="s">
        <v>61</v>
      </c>
      <c r="B1" s="80"/>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74"/>
      <c r="AE1" s="74"/>
      <c r="AF1" s="81"/>
      <c r="AG1" s="74"/>
      <c r="AH1" s="81"/>
      <c r="AI1" s="75"/>
      <c r="AJ1" s="75"/>
      <c r="AK1" s="113"/>
      <c r="AL1" s="75"/>
      <c r="AM1" s="113"/>
      <c r="AN1" s="75"/>
      <c r="AO1" s="75"/>
      <c r="AP1" s="113"/>
      <c r="AQ1" s="75"/>
      <c r="AR1" s="113"/>
      <c r="AS1" s="75"/>
      <c r="AT1" s="75"/>
      <c r="AU1" s="113"/>
      <c r="AV1" s="75"/>
      <c r="AW1" s="113"/>
      <c r="AX1" s="75"/>
      <c r="AY1" s="75"/>
      <c r="AZ1" s="113"/>
      <c r="BA1" s="75"/>
      <c r="BB1" s="113"/>
      <c r="BC1" s="76"/>
    </row>
    <row r="2" spans="1:55" x14ac:dyDescent="0.3">
      <c r="A2" s="337" t="s">
        <v>62</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c r="AP2" s="337"/>
      <c r="AQ2" s="337"/>
      <c r="AR2" s="337"/>
      <c r="AS2" s="337"/>
      <c r="AT2" s="337"/>
      <c r="AU2" s="337"/>
      <c r="AV2" s="337"/>
      <c r="AW2" s="337"/>
      <c r="AX2" s="337"/>
      <c r="AY2" s="337"/>
      <c r="AZ2" s="337"/>
      <c r="BA2" s="337"/>
      <c r="BB2" s="337"/>
    </row>
    <row r="3" spans="1:55" s="79" customFormat="1" ht="23.25" customHeight="1" thickBot="1" x14ac:dyDescent="0.4">
      <c r="A3" s="77" t="s">
        <v>123</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77"/>
      <c r="AE3" s="77"/>
      <c r="AF3" s="82"/>
      <c r="AG3" s="77"/>
      <c r="AH3" s="82"/>
      <c r="AI3" s="78"/>
      <c r="AJ3" s="78"/>
      <c r="AK3" s="114"/>
      <c r="AL3" s="78"/>
      <c r="AM3" s="114"/>
      <c r="AN3" s="78"/>
      <c r="AO3" s="78"/>
      <c r="AP3" s="114"/>
      <c r="AQ3" s="78"/>
      <c r="AR3" s="114"/>
      <c r="AS3" s="78"/>
      <c r="AT3" s="78"/>
      <c r="AU3" s="114"/>
      <c r="AV3" s="78"/>
      <c r="AW3" s="114"/>
      <c r="AX3" s="78"/>
      <c r="AY3" s="78"/>
      <c r="AZ3" s="114"/>
      <c r="BA3" s="78"/>
      <c r="BB3" s="114"/>
    </row>
    <row r="4" spans="1:55" s="3" customFormat="1" ht="13.5" thickBot="1" x14ac:dyDescent="0.35">
      <c r="A4" s="5"/>
      <c r="B4" s="83"/>
      <c r="C4" s="83" t="s">
        <v>113</v>
      </c>
      <c r="D4" s="84"/>
      <c r="E4" s="22" t="s">
        <v>64</v>
      </c>
      <c r="F4" s="41" t="s">
        <v>64</v>
      </c>
      <c r="G4" s="108" t="s">
        <v>64</v>
      </c>
      <c r="H4" s="41" t="s">
        <v>64</v>
      </c>
      <c r="I4" s="108" t="s">
        <v>64</v>
      </c>
      <c r="J4" s="22" t="s">
        <v>65</v>
      </c>
      <c r="K4" s="6" t="s">
        <v>65</v>
      </c>
      <c r="L4" s="115" t="s">
        <v>65</v>
      </c>
      <c r="M4" s="6" t="s">
        <v>65</v>
      </c>
      <c r="N4" s="115" t="s">
        <v>65</v>
      </c>
      <c r="O4" s="22" t="s">
        <v>66</v>
      </c>
      <c r="P4" s="6" t="s">
        <v>66</v>
      </c>
      <c r="Q4" s="115" t="s">
        <v>66</v>
      </c>
      <c r="R4" s="6" t="s">
        <v>66</v>
      </c>
      <c r="S4" s="115" t="s">
        <v>66</v>
      </c>
      <c r="T4" s="22" t="s">
        <v>67</v>
      </c>
      <c r="U4" s="6" t="s">
        <v>67</v>
      </c>
      <c r="V4" s="115" t="s">
        <v>67</v>
      </c>
      <c r="W4" s="6" t="s">
        <v>67</v>
      </c>
      <c r="X4" s="115" t="s">
        <v>67</v>
      </c>
      <c r="Y4" s="22" t="s">
        <v>124</v>
      </c>
      <c r="Z4" s="6" t="s">
        <v>124</v>
      </c>
      <c r="AA4" s="115" t="s">
        <v>124</v>
      </c>
      <c r="AB4" s="6" t="s">
        <v>124</v>
      </c>
      <c r="AC4" s="115" t="s">
        <v>124</v>
      </c>
      <c r="AD4" s="22" t="s">
        <v>125</v>
      </c>
      <c r="AE4" s="6" t="s">
        <v>125</v>
      </c>
      <c r="AF4" s="6" t="s">
        <v>125</v>
      </c>
      <c r="AG4" s="6" t="s">
        <v>125</v>
      </c>
      <c r="AH4" s="6" t="s">
        <v>125</v>
      </c>
    </row>
    <row r="5" spans="1:55" s="3" customFormat="1" ht="13" x14ac:dyDescent="0.3">
      <c r="A5" s="5"/>
      <c r="B5" s="85" t="s">
        <v>113</v>
      </c>
      <c r="C5" s="85" t="s">
        <v>115</v>
      </c>
      <c r="D5" s="86"/>
      <c r="E5" s="47"/>
      <c r="F5" s="42"/>
      <c r="G5" s="84"/>
      <c r="H5" s="23"/>
      <c r="I5" s="110"/>
      <c r="J5" s="47"/>
      <c r="K5" s="7"/>
      <c r="L5" s="84"/>
      <c r="M5" s="23"/>
      <c r="N5" s="110"/>
      <c r="O5" s="47"/>
      <c r="P5" s="7"/>
      <c r="Q5" s="84"/>
      <c r="R5" s="23"/>
      <c r="S5" s="110"/>
      <c r="T5" s="47"/>
      <c r="U5" s="7"/>
      <c r="V5" s="84"/>
      <c r="W5" s="23"/>
      <c r="X5" s="110"/>
      <c r="Y5" s="47"/>
      <c r="Z5" s="7"/>
      <c r="AA5" s="84"/>
      <c r="AB5" s="23"/>
      <c r="AC5" s="110"/>
      <c r="AD5" s="47"/>
      <c r="AE5" s="7"/>
      <c r="AF5" s="7"/>
      <c r="AG5" s="23"/>
      <c r="AH5" s="24"/>
    </row>
    <row r="6" spans="1:55" s="3" customFormat="1" ht="13" x14ac:dyDescent="0.3">
      <c r="A6" s="5"/>
      <c r="B6" s="85" t="s">
        <v>74</v>
      </c>
      <c r="C6" s="85" t="s">
        <v>116</v>
      </c>
      <c r="D6" s="86" t="s">
        <v>9</v>
      </c>
      <c r="E6" s="48" t="s">
        <v>117</v>
      </c>
      <c r="F6" s="43" t="s">
        <v>117</v>
      </c>
      <c r="G6" s="86" t="s">
        <v>118</v>
      </c>
      <c r="H6" s="25" t="s">
        <v>117</v>
      </c>
      <c r="I6" s="111" t="s">
        <v>118</v>
      </c>
      <c r="J6" s="48" t="s">
        <v>117</v>
      </c>
      <c r="K6" s="8" t="s">
        <v>117</v>
      </c>
      <c r="L6" s="86" t="s">
        <v>118</v>
      </c>
      <c r="M6" s="25" t="s">
        <v>117</v>
      </c>
      <c r="N6" s="111" t="s">
        <v>118</v>
      </c>
      <c r="O6" s="48" t="s">
        <v>117</v>
      </c>
      <c r="P6" s="8" t="s">
        <v>117</v>
      </c>
      <c r="Q6" s="86" t="s">
        <v>118</v>
      </c>
      <c r="R6" s="25" t="s">
        <v>117</v>
      </c>
      <c r="S6" s="111" t="s">
        <v>118</v>
      </c>
      <c r="T6" s="48" t="s">
        <v>117</v>
      </c>
      <c r="U6" s="8" t="s">
        <v>117</v>
      </c>
      <c r="V6" s="86" t="s">
        <v>118</v>
      </c>
      <c r="W6" s="25" t="s">
        <v>117</v>
      </c>
      <c r="X6" s="111" t="s">
        <v>118</v>
      </c>
      <c r="Y6" s="48" t="s">
        <v>117</v>
      </c>
      <c r="Z6" s="8" t="s">
        <v>117</v>
      </c>
      <c r="AA6" s="86" t="s">
        <v>118</v>
      </c>
      <c r="AB6" s="25" t="s">
        <v>117</v>
      </c>
      <c r="AC6" s="111" t="s">
        <v>118</v>
      </c>
      <c r="AD6" s="48" t="s">
        <v>117</v>
      </c>
      <c r="AE6" s="8" t="s">
        <v>117</v>
      </c>
      <c r="AF6" s="8" t="s">
        <v>118</v>
      </c>
      <c r="AG6" s="25" t="s">
        <v>117</v>
      </c>
      <c r="AH6" s="26" t="s">
        <v>118</v>
      </c>
    </row>
    <row r="7" spans="1:55" s="3" customFormat="1" ht="13.5" thickBot="1" x14ac:dyDescent="0.35">
      <c r="A7" s="2" t="s">
        <v>68</v>
      </c>
      <c r="B7" s="87" t="s">
        <v>119</v>
      </c>
      <c r="C7" s="87" t="s">
        <v>119</v>
      </c>
      <c r="D7" s="87"/>
      <c r="E7" s="48" t="s">
        <v>120</v>
      </c>
      <c r="F7" s="43" t="s">
        <v>121</v>
      </c>
      <c r="G7" s="86" t="s">
        <v>121</v>
      </c>
      <c r="H7" s="25" t="s">
        <v>122</v>
      </c>
      <c r="I7" s="111" t="s">
        <v>122</v>
      </c>
      <c r="J7" s="66" t="s">
        <v>120</v>
      </c>
      <c r="K7" s="68" t="s">
        <v>121</v>
      </c>
      <c r="L7" s="87" t="s">
        <v>121</v>
      </c>
      <c r="M7" s="25" t="s">
        <v>122</v>
      </c>
      <c r="N7" s="111" t="s">
        <v>122</v>
      </c>
      <c r="O7" s="66" t="s">
        <v>120</v>
      </c>
      <c r="P7" s="68" t="s">
        <v>121</v>
      </c>
      <c r="Q7" s="87" t="s">
        <v>121</v>
      </c>
      <c r="R7" s="25" t="s">
        <v>122</v>
      </c>
      <c r="S7" s="111" t="s">
        <v>122</v>
      </c>
      <c r="T7" s="66" t="s">
        <v>120</v>
      </c>
      <c r="U7" s="68" t="s">
        <v>121</v>
      </c>
      <c r="V7" s="87" t="s">
        <v>121</v>
      </c>
      <c r="W7" s="25" t="s">
        <v>122</v>
      </c>
      <c r="X7" s="111" t="s">
        <v>122</v>
      </c>
      <c r="Y7" s="66" t="s">
        <v>120</v>
      </c>
      <c r="Z7" s="68" t="s">
        <v>121</v>
      </c>
      <c r="AA7" s="87" t="s">
        <v>121</v>
      </c>
      <c r="AB7" s="25" t="s">
        <v>122</v>
      </c>
      <c r="AC7" s="111" t="s">
        <v>122</v>
      </c>
      <c r="AD7" s="124" t="s">
        <v>120</v>
      </c>
      <c r="AE7" s="9" t="s">
        <v>121</v>
      </c>
      <c r="AF7" s="9" t="s">
        <v>121</v>
      </c>
      <c r="AG7" s="10" t="s">
        <v>122</v>
      </c>
      <c r="AH7" s="27" t="s">
        <v>122</v>
      </c>
    </row>
    <row r="8" spans="1:55" x14ac:dyDescent="0.3">
      <c r="A8" s="69" t="s">
        <v>75</v>
      </c>
      <c r="B8" s="88"/>
      <c r="C8" s="89"/>
      <c r="D8" s="90"/>
      <c r="E8" s="70"/>
      <c r="F8" s="70"/>
      <c r="G8" s="89"/>
      <c r="H8" s="70"/>
      <c r="I8" s="90"/>
      <c r="J8" s="59"/>
      <c r="K8" s="59"/>
      <c r="L8" s="116"/>
      <c r="M8" s="59"/>
      <c r="N8" s="120"/>
      <c r="O8" s="58"/>
      <c r="P8" s="59"/>
      <c r="Q8" s="116"/>
      <c r="R8" s="59"/>
      <c r="S8" s="120"/>
      <c r="T8" s="59"/>
      <c r="U8" s="59"/>
      <c r="V8" s="116"/>
      <c r="W8" s="59"/>
      <c r="X8" s="116"/>
      <c r="Y8" s="60"/>
      <c r="Z8" s="59"/>
      <c r="AA8" s="116"/>
      <c r="AB8" s="59"/>
      <c r="AC8" s="120"/>
      <c r="AD8" s="11"/>
      <c r="AE8" s="12"/>
      <c r="AF8" s="12"/>
      <c r="AG8" s="12"/>
      <c r="AH8" s="13"/>
      <c r="AI8" s="52"/>
      <c r="AJ8" s="52"/>
      <c r="AK8" s="52"/>
      <c r="AL8" s="52"/>
      <c r="AM8" s="52"/>
      <c r="AN8" s="52"/>
      <c r="AO8" s="52"/>
      <c r="AP8" s="52"/>
      <c r="AQ8" s="52"/>
      <c r="AR8" s="52"/>
      <c r="AS8" s="52"/>
      <c r="AT8" s="52"/>
      <c r="AU8" s="52"/>
      <c r="AV8" s="52"/>
      <c r="AW8" s="52"/>
      <c r="AX8" s="52"/>
      <c r="AY8" s="52"/>
      <c r="AZ8" s="52"/>
      <c r="BA8" s="52"/>
      <c r="BB8" s="52"/>
    </row>
    <row r="9" spans="1:55" s="1" customFormat="1" ht="13" x14ac:dyDescent="0.3">
      <c r="A9" s="29" t="s">
        <v>76</v>
      </c>
      <c r="B9" s="91" t="e">
        <f>SUM(#REF!+#REF!+#REF!+#REF!+#REF!)/5</f>
        <v>#REF!</v>
      </c>
      <c r="C9" s="92" t="e">
        <f>SUM(#REF!+#REF!+#REF!+#REF!+#REF!)/5</f>
        <v>#REF!</v>
      </c>
      <c r="D9" s="93">
        <v>0.75</v>
      </c>
      <c r="E9" s="2">
        <v>20</v>
      </c>
      <c r="F9" s="34">
        <v>5</v>
      </c>
      <c r="G9" s="92">
        <f t="shared" ref="G9:G22" si="0">SUM(F9/E9)</f>
        <v>0.25</v>
      </c>
      <c r="H9" s="34">
        <v>5</v>
      </c>
      <c r="I9" s="93">
        <f>SUM(H9/F9)</f>
        <v>1</v>
      </c>
      <c r="J9" s="2">
        <v>25</v>
      </c>
      <c r="K9" s="4">
        <v>4</v>
      </c>
      <c r="L9" s="117">
        <f t="shared" ref="L9:L26" si="1">K9/J9</f>
        <v>0.16</v>
      </c>
      <c r="M9" s="4">
        <v>3</v>
      </c>
      <c r="N9" s="93">
        <f t="shared" ref="N9:N20" si="2">M9/K9</f>
        <v>0.75</v>
      </c>
      <c r="O9" s="49">
        <v>26</v>
      </c>
      <c r="P9" s="4">
        <f>7+2</f>
        <v>9</v>
      </c>
      <c r="Q9" s="117">
        <f>P9/O9</f>
        <v>0.34615384615384615</v>
      </c>
      <c r="R9" s="4">
        <v>9</v>
      </c>
      <c r="S9" s="93">
        <f>R9/P9</f>
        <v>1</v>
      </c>
      <c r="T9" s="40">
        <v>35</v>
      </c>
      <c r="U9" s="34">
        <f>3+2</f>
        <v>5</v>
      </c>
      <c r="V9" s="92">
        <f t="shared" ref="V9:V23" si="3">U9/T9</f>
        <v>0.14285714285714285</v>
      </c>
      <c r="W9" s="34">
        <v>5</v>
      </c>
      <c r="X9" s="92">
        <f>W9/U9</f>
        <v>1</v>
      </c>
      <c r="Y9" s="49">
        <v>44</v>
      </c>
      <c r="Z9" s="4">
        <f>9+6</f>
        <v>15</v>
      </c>
      <c r="AA9" s="117">
        <f t="shared" ref="AA9:AA21" si="4">Z9/Y9</f>
        <v>0.34090909090909088</v>
      </c>
      <c r="AB9" s="4">
        <v>15</v>
      </c>
      <c r="AC9" s="93">
        <f>AB9/Z9</f>
        <v>1</v>
      </c>
      <c r="AD9" s="49">
        <v>32</v>
      </c>
      <c r="AE9" s="4">
        <f>7+4</f>
        <v>11</v>
      </c>
      <c r="AF9" s="30">
        <f>AE9/AD9</f>
        <v>0.34375</v>
      </c>
      <c r="AG9" s="4">
        <v>11</v>
      </c>
      <c r="AH9" s="32">
        <f>AG9/AE9</f>
        <v>1</v>
      </c>
    </row>
    <row r="10" spans="1:55" s="1" customFormat="1" ht="13" x14ac:dyDescent="0.3">
      <c r="A10" s="29" t="s">
        <v>77</v>
      </c>
      <c r="B10" s="91" t="e">
        <f>SUM(#REF!+#REF!+#REF!+#REF!+#REF!)/5</f>
        <v>#REF!</v>
      </c>
      <c r="C10" s="92" t="e">
        <f>SUM(#REF!+#REF!+#REF!+#REF!+#REF!)/4</f>
        <v>#REF!</v>
      </c>
      <c r="D10" s="93">
        <v>0.75</v>
      </c>
      <c r="E10" s="2">
        <v>23</v>
      </c>
      <c r="F10" s="34">
        <v>1</v>
      </c>
      <c r="G10" s="92">
        <f t="shared" si="0"/>
        <v>4.3478260869565216E-2</v>
      </c>
      <c r="H10" s="34">
        <v>0</v>
      </c>
      <c r="I10" s="93">
        <f>SUM(H10/F10)</f>
        <v>0</v>
      </c>
      <c r="J10" s="2">
        <v>14</v>
      </c>
      <c r="K10" s="4">
        <v>4</v>
      </c>
      <c r="L10" s="117">
        <f t="shared" si="1"/>
        <v>0.2857142857142857</v>
      </c>
      <c r="M10" s="15">
        <f>1+2</f>
        <v>3</v>
      </c>
      <c r="N10" s="93">
        <f t="shared" si="2"/>
        <v>0.75</v>
      </c>
      <c r="O10" s="49">
        <v>24</v>
      </c>
      <c r="P10" s="4">
        <f>3+2</f>
        <v>5</v>
      </c>
      <c r="Q10" s="117">
        <f>P10/O10</f>
        <v>0.20833333333333334</v>
      </c>
      <c r="R10" s="15">
        <v>5</v>
      </c>
      <c r="S10" s="93">
        <f>R10/P10</f>
        <v>1</v>
      </c>
      <c r="T10" s="40">
        <v>13</v>
      </c>
      <c r="U10" s="34">
        <f>0</f>
        <v>0</v>
      </c>
      <c r="V10" s="92">
        <f t="shared" si="3"/>
        <v>0</v>
      </c>
      <c r="W10" s="34"/>
      <c r="X10" s="92"/>
      <c r="Y10" s="49">
        <v>11</v>
      </c>
      <c r="Z10" s="4">
        <f>1+2</f>
        <v>3</v>
      </c>
      <c r="AA10" s="117">
        <f t="shared" si="4"/>
        <v>0.27272727272727271</v>
      </c>
      <c r="AB10" s="15">
        <v>3</v>
      </c>
      <c r="AC10" s="93">
        <f>AB10/Z10</f>
        <v>1</v>
      </c>
      <c r="AD10" s="49">
        <v>17</v>
      </c>
      <c r="AE10" s="4">
        <f>3+2</f>
        <v>5</v>
      </c>
      <c r="AF10" s="30">
        <f>AE10/AD10</f>
        <v>0.29411764705882354</v>
      </c>
      <c r="AG10" s="15">
        <v>4</v>
      </c>
      <c r="AH10" s="32">
        <f>AG10/AE10</f>
        <v>0.8</v>
      </c>
    </row>
    <row r="11" spans="1:55" s="1" customFormat="1" ht="13" x14ac:dyDescent="0.3">
      <c r="A11" s="29" t="s">
        <v>78</v>
      </c>
      <c r="B11" s="91" t="e">
        <f>SUM(#REF!+#REF!+#REF!+#REF!+#REF!)/5</f>
        <v>#REF!</v>
      </c>
      <c r="C11" s="92" t="e">
        <f>SUM(#REF!+#REF!+#REF!+#REF!+#REF!)/5</f>
        <v>#REF!</v>
      </c>
      <c r="D11" s="93">
        <v>0.75</v>
      </c>
      <c r="E11" s="2">
        <v>18</v>
      </c>
      <c r="F11" s="34">
        <v>2</v>
      </c>
      <c r="G11" s="92">
        <f t="shared" si="0"/>
        <v>0.1111111111111111</v>
      </c>
      <c r="H11" s="34">
        <v>1</v>
      </c>
      <c r="I11" s="93">
        <f>SUM(H11/F11)</f>
        <v>0.5</v>
      </c>
      <c r="J11" s="2">
        <v>30</v>
      </c>
      <c r="K11" s="4">
        <v>12</v>
      </c>
      <c r="L11" s="117">
        <f t="shared" si="1"/>
        <v>0.4</v>
      </c>
      <c r="M11" s="4">
        <v>12</v>
      </c>
      <c r="N11" s="93">
        <f t="shared" si="2"/>
        <v>1</v>
      </c>
      <c r="O11" s="49">
        <v>14</v>
      </c>
      <c r="P11" s="4">
        <f>3+2</f>
        <v>5</v>
      </c>
      <c r="Q11" s="117">
        <f>P11/O11</f>
        <v>0.35714285714285715</v>
      </c>
      <c r="R11" s="4">
        <v>5</v>
      </c>
      <c r="S11" s="93">
        <f>R11/P11</f>
        <v>1</v>
      </c>
      <c r="T11" s="40">
        <v>25</v>
      </c>
      <c r="U11" s="34">
        <f>4+1</f>
        <v>5</v>
      </c>
      <c r="V11" s="92">
        <f t="shared" si="3"/>
        <v>0.2</v>
      </c>
      <c r="W11" s="34">
        <v>5</v>
      </c>
      <c r="X11" s="92">
        <f>W11/U11</f>
        <v>1</v>
      </c>
      <c r="Y11" s="49">
        <v>27</v>
      </c>
      <c r="Z11" s="4">
        <f>4+3</f>
        <v>7</v>
      </c>
      <c r="AA11" s="117">
        <f t="shared" si="4"/>
        <v>0.25925925925925924</v>
      </c>
      <c r="AB11" s="4">
        <v>6</v>
      </c>
      <c r="AC11" s="93">
        <f>AB11/Z11</f>
        <v>0.8571428571428571</v>
      </c>
      <c r="AD11" s="49">
        <v>14</v>
      </c>
      <c r="AE11" s="4">
        <f>4+0</f>
        <v>4</v>
      </c>
      <c r="AF11" s="30">
        <f>AE11/AD11</f>
        <v>0.2857142857142857</v>
      </c>
      <c r="AG11" s="4">
        <v>3</v>
      </c>
      <c r="AH11" s="32">
        <f>AG11/AE11</f>
        <v>0.75</v>
      </c>
    </row>
    <row r="12" spans="1:55" s="1" customFormat="1" ht="13" x14ac:dyDescent="0.3">
      <c r="A12" s="29" t="s">
        <v>79</v>
      </c>
      <c r="B12" s="91" t="e">
        <f>SUM(#REF!+#REF!+#REF!+#REF!+#REF!)/5</f>
        <v>#REF!</v>
      </c>
      <c r="C12" s="92" t="e">
        <f>SUM(#REF!+#REF!+#REF!+#REF!+#REF!)/5</f>
        <v>#REF!</v>
      </c>
      <c r="D12" s="93">
        <v>0.75</v>
      </c>
      <c r="E12" s="2">
        <v>5</v>
      </c>
      <c r="F12" s="34">
        <v>1</v>
      </c>
      <c r="G12" s="92">
        <f t="shared" si="0"/>
        <v>0.2</v>
      </c>
      <c r="H12" s="34">
        <v>1</v>
      </c>
      <c r="I12" s="93">
        <f>SUM(H12/F12)</f>
        <v>1</v>
      </c>
      <c r="J12" s="2">
        <v>4</v>
      </c>
      <c r="K12" s="15">
        <v>2</v>
      </c>
      <c r="L12" s="117">
        <f t="shared" si="1"/>
        <v>0.5</v>
      </c>
      <c r="M12" s="4">
        <v>2</v>
      </c>
      <c r="N12" s="93">
        <f t="shared" si="2"/>
        <v>1</v>
      </c>
      <c r="O12" s="49">
        <v>5</v>
      </c>
      <c r="P12" s="15">
        <f>1</f>
        <v>1</v>
      </c>
      <c r="Q12" s="117">
        <f>P12/O12</f>
        <v>0.2</v>
      </c>
      <c r="R12" s="4">
        <v>1</v>
      </c>
      <c r="S12" s="93">
        <f>R12/P12</f>
        <v>1</v>
      </c>
      <c r="T12" s="40">
        <v>11</v>
      </c>
      <c r="U12" s="34">
        <f>1+1</f>
        <v>2</v>
      </c>
      <c r="V12" s="92">
        <f t="shared" si="3"/>
        <v>0.18181818181818182</v>
      </c>
      <c r="W12" s="34">
        <v>2</v>
      </c>
      <c r="X12" s="92">
        <f>W12/U12</f>
        <v>1</v>
      </c>
      <c r="Y12" s="49">
        <v>3</v>
      </c>
      <c r="Z12" s="15">
        <f>1+1</f>
        <v>2</v>
      </c>
      <c r="AA12" s="117">
        <f t="shared" si="4"/>
        <v>0.66666666666666663</v>
      </c>
      <c r="AB12" s="4">
        <v>2</v>
      </c>
      <c r="AC12" s="93">
        <f>AB12/Z12</f>
        <v>1</v>
      </c>
      <c r="AD12" s="49">
        <v>8</v>
      </c>
      <c r="AE12" s="15">
        <f>1+0</f>
        <v>1</v>
      </c>
      <c r="AF12" s="30">
        <f>AE12/AD12</f>
        <v>0.125</v>
      </c>
      <c r="AG12" s="4">
        <v>0</v>
      </c>
      <c r="AH12" s="32">
        <f>AG12/AE12</f>
        <v>0</v>
      </c>
    </row>
    <row r="13" spans="1:55" s="1" customFormat="1" ht="13" x14ac:dyDescent="0.3">
      <c r="A13" s="29" t="s">
        <v>80</v>
      </c>
      <c r="B13" s="91" t="e">
        <f>SUM(#REF!+#REF!+#REF!+#REF!+#REF!)/5</f>
        <v>#REF!</v>
      </c>
      <c r="C13" s="92" t="e">
        <f>SUM(#REF!+#REF!+#REF!+#REF!+#REF!)/4</f>
        <v>#REF!</v>
      </c>
      <c r="D13" s="93">
        <v>0.7</v>
      </c>
      <c r="E13" s="2">
        <v>25</v>
      </c>
      <c r="F13" s="34">
        <v>2</v>
      </c>
      <c r="G13" s="92">
        <f t="shared" si="0"/>
        <v>0.08</v>
      </c>
      <c r="H13" s="34">
        <v>2</v>
      </c>
      <c r="I13" s="93">
        <f>SUM(H13/F13)</f>
        <v>1</v>
      </c>
      <c r="J13" s="2">
        <v>19</v>
      </c>
      <c r="K13" s="15">
        <v>2</v>
      </c>
      <c r="L13" s="117">
        <f t="shared" si="1"/>
        <v>0.10526315789473684</v>
      </c>
      <c r="M13" s="15">
        <v>2</v>
      </c>
      <c r="N13" s="93">
        <f t="shared" si="2"/>
        <v>1</v>
      </c>
      <c r="O13" s="49">
        <v>16</v>
      </c>
      <c r="P13" s="15">
        <f>1</f>
        <v>1</v>
      </c>
      <c r="Q13" s="117">
        <f>P13/O13</f>
        <v>6.25E-2</v>
      </c>
      <c r="R13" s="15">
        <v>1</v>
      </c>
      <c r="S13" s="93">
        <f>R13/P13</f>
        <v>1</v>
      </c>
      <c r="T13" s="40">
        <v>12</v>
      </c>
      <c r="U13" s="34">
        <f>2+0</f>
        <v>2</v>
      </c>
      <c r="V13" s="92">
        <f t="shared" si="3"/>
        <v>0.16666666666666666</v>
      </c>
      <c r="W13" s="34">
        <v>2</v>
      </c>
      <c r="X13" s="92">
        <f>W13/U13</f>
        <v>1</v>
      </c>
      <c r="Y13" s="49">
        <v>11</v>
      </c>
      <c r="Z13" s="15">
        <v>0</v>
      </c>
      <c r="AA13" s="117">
        <f t="shared" si="4"/>
        <v>0</v>
      </c>
      <c r="AB13" s="15"/>
      <c r="AC13" s="93"/>
      <c r="AD13" s="49">
        <v>10</v>
      </c>
      <c r="AE13" s="15">
        <f>1+0</f>
        <v>1</v>
      </c>
      <c r="AF13" s="30">
        <f>AE13/AD13</f>
        <v>0.1</v>
      </c>
      <c r="AG13" s="15">
        <v>1</v>
      </c>
      <c r="AH13" s="32">
        <f>AG13/AE13</f>
        <v>1</v>
      </c>
    </row>
    <row r="14" spans="1:55" s="1" customFormat="1" ht="13" x14ac:dyDescent="0.3">
      <c r="A14" s="29" t="s">
        <v>81</v>
      </c>
      <c r="B14" s="91" t="e">
        <f>SUM(#REF!+#REF!+#REF!+#REF!+#REF!)/5</f>
        <v>#REF!</v>
      </c>
      <c r="C14" s="92" t="e">
        <f>SUM(#REF!+#REF!+#REF!+#REF!+#REF!)/1</f>
        <v>#REF!</v>
      </c>
      <c r="D14" s="93">
        <v>0.75</v>
      </c>
      <c r="E14" s="2">
        <v>2</v>
      </c>
      <c r="F14" s="34">
        <v>0</v>
      </c>
      <c r="G14" s="92">
        <f t="shared" si="0"/>
        <v>0</v>
      </c>
      <c r="H14" s="34"/>
      <c r="I14" s="93"/>
      <c r="J14" s="2">
        <v>2</v>
      </c>
      <c r="K14" s="4">
        <v>1</v>
      </c>
      <c r="L14" s="117">
        <f t="shared" si="1"/>
        <v>0.5</v>
      </c>
      <c r="M14" s="15">
        <v>1</v>
      </c>
      <c r="N14" s="93">
        <f t="shared" si="2"/>
        <v>1</v>
      </c>
      <c r="O14" s="49">
        <v>0</v>
      </c>
      <c r="P14" s="4"/>
      <c r="Q14" s="117"/>
      <c r="R14" s="15"/>
      <c r="S14" s="93"/>
      <c r="T14" s="40">
        <v>3</v>
      </c>
      <c r="U14" s="34">
        <v>0</v>
      </c>
      <c r="V14" s="92">
        <f t="shared" si="3"/>
        <v>0</v>
      </c>
      <c r="W14" s="34"/>
      <c r="X14" s="92"/>
      <c r="Y14" s="49">
        <v>2</v>
      </c>
      <c r="Z14" s="4">
        <v>0</v>
      </c>
      <c r="AA14" s="117">
        <f t="shared" si="4"/>
        <v>0</v>
      </c>
      <c r="AB14" s="15"/>
      <c r="AC14" s="93"/>
      <c r="AD14" s="49">
        <v>0</v>
      </c>
      <c r="AE14" s="4"/>
      <c r="AF14" s="30"/>
      <c r="AG14" s="15"/>
      <c r="AH14" s="32"/>
    </row>
    <row r="15" spans="1:55" s="1" customFormat="1" ht="13" x14ac:dyDescent="0.3">
      <c r="A15" s="1" t="s">
        <v>82</v>
      </c>
      <c r="B15" s="91" t="e">
        <f>SUM(#REF!+#REF!+#REF!+#REF!+#REF!)/5</f>
        <v>#REF!</v>
      </c>
      <c r="C15" s="92" t="e">
        <f>SUM(#REF!+#REF!+#REF!+#REF!+#REF!)/5</f>
        <v>#REF!</v>
      </c>
      <c r="D15" s="93">
        <v>0.75</v>
      </c>
      <c r="E15" s="2">
        <v>20</v>
      </c>
      <c r="F15" s="34">
        <v>2</v>
      </c>
      <c r="G15" s="92">
        <f t="shared" si="0"/>
        <v>0.1</v>
      </c>
      <c r="H15" s="34">
        <v>2</v>
      </c>
      <c r="I15" s="93">
        <f t="shared" ref="I15:I21" si="5">SUM(H15/F15)</f>
        <v>1</v>
      </c>
      <c r="J15" s="2">
        <v>11</v>
      </c>
      <c r="K15" s="4">
        <v>4</v>
      </c>
      <c r="L15" s="117">
        <f t="shared" si="1"/>
        <v>0.36363636363636365</v>
      </c>
      <c r="M15" s="4">
        <v>4</v>
      </c>
      <c r="N15" s="93">
        <f t="shared" si="2"/>
        <v>1</v>
      </c>
      <c r="O15" s="49">
        <v>17</v>
      </c>
      <c r="P15" s="4">
        <f>9+0</f>
        <v>9</v>
      </c>
      <c r="Q15" s="117">
        <f t="shared" ref="Q15:Q23" si="6">P15/O15</f>
        <v>0.52941176470588236</v>
      </c>
      <c r="R15" s="4">
        <v>9</v>
      </c>
      <c r="S15" s="93">
        <f>R15/P15</f>
        <v>1</v>
      </c>
      <c r="T15" s="40">
        <v>16</v>
      </c>
      <c r="U15" s="34">
        <f>3+0</f>
        <v>3</v>
      </c>
      <c r="V15" s="92">
        <f t="shared" si="3"/>
        <v>0.1875</v>
      </c>
      <c r="W15" s="34">
        <v>3</v>
      </c>
      <c r="X15" s="92">
        <f>W15/U15</f>
        <v>1</v>
      </c>
      <c r="Y15" s="49">
        <v>9</v>
      </c>
      <c r="Z15" s="4">
        <f>3+0</f>
        <v>3</v>
      </c>
      <c r="AA15" s="117">
        <f t="shared" si="4"/>
        <v>0.33333333333333331</v>
      </c>
      <c r="AB15" s="4">
        <v>3</v>
      </c>
      <c r="AC15" s="93">
        <f t="shared" ref="AC15:AC21" si="7">AB15/Z15</f>
        <v>1</v>
      </c>
      <c r="AD15" s="49">
        <v>15</v>
      </c>
      <c r="AE15" s="4">
        <f>4+2</f>
        <v>6</v>
      </c>
      <c r="AF15" s="30">
        <f>AE15/AD15</f>
        <v>0.4</v>
      </c>
      <c r="AG15" s="4">
        <v>5</v>
      </c>
      <c r="AH15" s="32">
        <f>AG15/AE15</f>
        <v>0.83333333333333337</v>
      </c>
    </row>
    <row r="16" spans="1:55" s="1" customFormat="1" ht="13" x14ac:dyDescent="0.3">
      <c r="A16" s="29" t="s">
        <v>83</v>
      </c>
      <c r="B16" s="91" t="e">
        <f>SUM(#REF!+#REF!+#REF!+#REF!+#REF!)/5</f>
        <v>#REF!</v>
      </c>
      <c r="C16" s="92" t="e">
        <f>SUM(#REF!+#REF!+#REF!+#REF!+#REF!)/5</f>
        <v>#REF!</v>
      </c>
      <c r="D16" s="93">
        <v>0.75</v>
      </c>
      <c r="E16" s="2">
        <v>19</v>
      </c>
      <c r="F16" s="34">
        <v>2</v>
      </c>
      <c r="G16" s="92">
        <f t="shared" si="0"/>
        <v>0.10526315789473684</v>
      </c>
      <c r="H16" s="34">
        <v>2</v>
      </c>
      <c r="I16" s="93">
        <f t="shared" si="5"/>
        <v>1</v>
      </c>
      <c r="J16" s="2">
        <f>18+5</f>
        <v>23</v>
      </c>
      <c r="K16" s="4">
        <f>6+2</f>
        <v>8</v>
      </c>
      <c r="L16" s="117">
        <f t="shared" si="1"/>
        <v>0.34782608695652173</v>
      </c>
      <c r="M16" s="4">
        <v>7</v>
      </c>
      <c r="N16" s="93">
        <f t="shared" si="2"/>
        <v>0.875</v>
      </c>
      <c r="O16" s="49">
        <f>13+6</f>
        <v>19</v>
      </c>
      <c r="P16" s="4">
        <f>3+1</f>
        <v>4</v>
      </c>
      <c r="Q16" s="117">
        <f t="shared" si="6"/>
        <v>0.21052631578947367</v>
      </c>
      <c r="R16" s="4">
        <v>3</v>
      </c>
      <c r="S16" s="93">
        <f>R16/P16</f>
        <v>0.75</v>
      </c>
      <c r="T16" s="40">
        <f>14+1</f>
        <v>15</v>
      </c>
      <c r="U16" s="34">
        <f>4+1+0</f>
        <v>5</v>
      </c>
      <c r="V16" s="92">
        <f t="shared" si="3"/>
        <v>0.33333333333333331</v>
      </c>
      <c r="W16" s="34">
        <v>5</v>
      </c>
      <c r="X16" s="92">
        <f>W16/U16</f>
        <v>1</v>
      </c>
      <c r="Y16" s="49">
        <f>32</f>
        <v>32</v>
      </c>
      <c r="Z16" s="4">
        <f>8+2</f>
        <v>10</v>
      </c>
      <c r="AA16" s="117">
        <f t="shared" si="4"/>
        <v>0.3125</v>
      </c>
      <c r="AB16" s="4">
        <v>9</v>
      </c>
      <c r="AC16" s="93">
        <f t="shared" si="7"/>
        <v>0.9</v>
      </c>
      <c r="AD16" s="49">
        <v>25</v>
      </c>
      <c r="AE16" s="4">
        <f>7+5</f>
        <v>12</v>
      </c>
      <c r="AF16" s="30">
        <f>AE16/AD16</f>
        <v>0.48</v>
      </c>
      <c r="AG16" s="4">
        <v>11</v>
      </c>
      <c r="AH16" s="32">
        <f>AG16/AE16</f>
        <v>0.91666666666666663</v>
      </c>
    </row>
    <row r="17" spans="1:34" s="1" customFormat="1" ht="13" x14ac:dyDescent="0.3">
      <c r="A17" s="29" t="s">
        <v>84</v>
      </c>
      <c r="B17" s="91" t="e">
        <f>SUM(#REF!+#REF!+#REF!+#REF!+#REF!)/5</f>
        <v>#REF!</v>
      </c>
      <c r="C17" s="92" t="e">
        <f>SUM(#REF!+#REF!+#REF!+#REF!+#REF!)/5</f>
        <v>#REF!</v>
      </c>
      <c r="D17" s="93">
        <v>0.75</v>
      </c>
      <c r="E17" s="2">
        <v>30</v>
      </c>
      <c r="F17" s="34">
        <v>4</v>
      </c>
      <c r="G17" s="92">
        <f t="shared" si="0"/>
        <v>0.13333333333333333</v>
      </c>
      <c r="H17" s="34">
        <v>4</v>
      </c>
      <c r="I17" s="93">
        <f t="shared" si="5"/>
        <v>1</v>
      </c>
      <c r="J17" s="2">
        <v>32</v>
      </c>
      <c r="K17" s="4">
        <v>7</v>
      </c>
      <c r="L17" s="117">
        <f t="shared" si="1"/>
        <v>0.21875</v>
      </c>
      <c r="M17" s="4">
        <v>6</v>
      </c>
      <c r="N17" s="93">
        <f t="shared" si="2"/>
        <v>0.8571428571428571</v>
      </c>
      <c r="O17" s="49">
        <v>18</v>
      </c>
      <c r="P17" s="4">
        <f>1+3</f>
        <v>4</v>
      </c>
      <c r="Q17" s="117">
        <f t="shared" si="6"/>
        <v>0.22222222222222221</v>
      </c>
      <c r="R17" s="4">
        <v>3</v>
      </c>
      <c r="S17" s="93">
        <f>R17/P17</f>
        <v>0.75</v>
      </c>
      <c r="T17" s="40">
        <v>26</v>
      </c>
      <c r="U17" s="34">
        <f>5+3</f>
        <v>8</v>
      </c>
      <c r="V17" s="92">
        <f t="shared" si="3"/>
        <v>0.30769230769230771</v>
      </c>
      <c r="W17" s="34">
        <v>6</v>
      </c>
      <c r="X17" s="92">
        <f>W17/U17</f>
        <v>0.75</v>
      </c>
      <c r="Y17" s="49">
        <v>23</v>
      </c>
      <c r="Z17" s="4">
        <f>1+2</f>
        <v>3</v>
      </c>
      <c r="AA17" s="117">
        <f t="shared" si="4"/>
        <v>0.13043478260869565</v>
      </c>
      <c r="AB17" s="4">
        <v>2</v>
      </c>
      <c r="AC17" s="93">
        <f t="shared" si="7"/>
        <v>0.66666666666666663</v>
      </c>
      <c r="AD17" s="49">
        <v>17</v>
      </c>
      <c r="AE17" s="4">
        <f>3+0</f>
        <v>3</v>
      </c>
      <c r="AF17" s="30">
        <f>AE17/AD17</f>
        <v>0.17647058823529413</v>
      </c>
      <c r="AG17" s="4">
        <v>3</v>
      </c>
      <c r="AH17" s="32">
        <f>AG17/AE17</f>
        <v>1</v>
      </c>
    </row>
    <row r="18" spans="1:34" s="1" customFormat="1" ht="13" x14ac:dyDescent="0.3">
      <c r="A18" s="29" t="s">
        <v>85</v>
      </c>
      <c r="B18" s="91" t="e">
        <f>SUM(#REF!+#REF!+#REF!+#REF!+#REF!)/5</f>
        <v>#REF!</v>
      </c>
      <c r="C18" s="92" t="e">
        <f>SUM(#REF!+#REF!+#REF!+#REF!+#REF!)/4</f>
        <v>#REF!</v>
      </c>
      <c r="D18" s="93">
        <v>0.75</v>
      </c>
      <c r="E18" s="2">
        <v>36</v>
      </c>
      <c r="F18" s="34">
        <v>2</v>
      </c>
      <c r="G18" s="92">
        <f t="shared" si="0"/>
        <v>5.5555555555555552E-2</v>
      </c>
      <c r="H18" s="34">
        <v>2</v>
      </c>
      <c r="I18" s="93">
        <f t="shared" si="5"/>
        <v>1</v>
      </c>
      <c r="J18" s="2">
        <v>28</v>
      </c>
      <c r="K18" s="4">
        <v>5</v>
      </c>
      <c r="L18" s="117">
        <f t="shared" si="1"/>
        <v>0.17857142857142858</v>
      </c>
      <c r="M18" s="4">
        <v>3</v>
      </c>
      <c r="N18" s="93">
        <f t="shared" si="2"/>
        <v>0.6</v>
      </c>
      <c r="O18" s="49">
        <v>28</v>
      </c>
      <c r="P18" s="4">
        <v>0</v>
      </c>
      <c r="Q18" s="117">
        <f t="shared" si="6"/>
        <v>0</v>
      </c>
      <c r="R18" s="4"/>
      <c r="S18" s="93"/>
      <c r="T18" s="40">
        <v>39</v>
      </c>
      <c r="U18" s="34">
        <f>9+4</f>
        <v>13</v>
      </c>
      <c r="V18" s="92">
        <f t="shared" si="3"/>
        <v>0.33333333333333331</v>
      </c>
      <c r="W18" s="34">
        <v>11</v>
      </c>
      <c r="X18" s="92">
        <f>W18/U18</f>
        <v>0.84615384615384615</v>
      </c>
      <c r="Y18" s="49">
        <v>27</v>
      </c>
      <c r="Z18" s="4">
        <v>4</v>
      </c>
      <c r="AA18" s="117">
        <f t="shared" si="4"/>
        <v>0.14814814814814814</v>
      </c>
      <c r="AB18" s="4">
        <v>3</v>
      </c>
      <c r="AC18" s="93">
        <f t="shared" si="7"/>
        <v>0.75</v>
      </c>
      <c r="AD18" s="49">
        <v>25</v>
      </c>
      <c r="AE18" s="4">
        <f>5+3</f>
        <v>8</v>
      </c>
      <c r="AF18" s="30">
        <f>AE18/AD18</f>
        <v>0.32</v>
      </c>
      <c r="AG18" s="4">
        <v>8</v>
      </c>
      <c r="AH18" s="32">
        <f>AG18/AE18</f>
        <v>1</v>
      </c>
    </row>
    <row r="19" spans="1:34" s="1" customFormat="1" ht="13" x14ac:dyDescent="0.3">
      <c r="A19" s="29" t="s">
        <v>86</v>
      </c>
      <c r="B19" s="91" t="e">
        <f>SUM(#REF!+#REF!+#REF!+#REF!+#REF!)/5</f>
        <v>#REF!</v>
      </c>
      <c r="C19" s="92" t="e">
        <f>SUM(#REF!+#REF!+#REF!+#REF!+#REF!)/4</f>
        <v>#REF!</v>
      </c>
      <c r="D19" s="93">
        <v>0.75</v>
      </c>
      <c r="E19" s="2">
        <v>6</v>
      </c>
      <c r="F19" s="34">
        <v>1</v>
      </c>
      <c r="G19" s="92">
        <f t="shared" si="0"/>
        <v>0.16666666666666666</v>
      </c>
      <c r="H19" s="34">
        <v>1</v>
      </c>
      <c r="I19" s="93">
        <f t="shared" si="5"/>
        <v>1</v>
      </c>
      <c r="J19" s="2">
        <v>7</v>
      </c>
      <c r="K19" s="4">
        <v>2</v>
      </c>
      <c r="L19" s="117">
        <f t="shared" si="1"/>
        <v>0.2857142857142857</v>
      </c>
      <c r="M19" s="4">
        <v>2</v>
      </c>
      <c r="N19" s="93">
        <f t="shared" si="2"/>
        <v>1</v>
      </c>
      <c r="O19" s="49">
        <v>3</v>
      </c>
      <c r="P19" s="4">
        <v>0</v>
      </c>
      <c r="Q19" s="117">
        <f t="shared" si="6"/>
        <v>0</v>
      </c>
      <c r="R19" s="4"/>
      <c r="S19" s="93"/>
      <c r="T19" s="40">
        <v>6</v>
      </c>
      <c r="U19" s="34">
        <f>1+0</f>
        <v>1</v>
      </c>
      <c r="V19" s="92">
        <f t="shared" si="3"/>
        <v>0.16666666666666666</v>
      </c>
      <c r="W19" s="34">
        <v>1</v>
      </c>
      <c r="X19" s="92">
        <f>W19/U19</f>
        <v>1</v>
      </c>
      <c r="Y19" s="49">
        <v>8</v>
      </c>
      <c r="Z19" s="4">
        <f>0+1</f>
        <v>1</v>
      </c>
      <c r="AA19" s="117">
        <f t="shared" si="4"/>
        <v>0.125</v>
      </c>
      <c r="AB19" s="4">
        <v>1</v>
      </c>
      <c r="AC19" s="93">
        <f t="shared" si="7"/>
        <v>1</v>
      </c>
      <c r="AD19" s="49">
        <v>5</v>
      </c>
      <c r="AE19" s="4">
        <f>0+1</f>
        <v>1</v>
      </c>
      <c r="AF19" s="30">
        <f>AE19/AD19</f>
        <v>0.2</v>
      </c>
      <c r="AG19" s="4">
        <v>1</v>
      </c>
      <c r="AH19" s="32">
        <f>AG19/AE19</f>
        <v>1</v>
      </c>
    </row>
    <row r="20" spans="1:34" s="1" customFormat="1" ht="13" x14ac:dyDescent="0.3">
      <c r="A20" s="28" t="s">
        <v>33</v>
      </c>
      <c r="B20" s="94" t="e">
        <f>SUM(#REF!+#REF!+#REF!+#REF!+#REF!)/5</f>
        <v>#REF!</v>
      </c>
      <c r="C20" s="95" t="e">
        <f>SUM(#REF!+#REF!+#REF!+#REF!+#REF!)/5</f>
        <v>#REF!</v>
      </c>
      <c r="D20" s="96">
        <f>SUM(D9:D19)/11</f>
        <v>0.74545454545454537</v>
      </c>
      <c r="E20" s="35">
        <f>SUM(E9:E19)</f>
        <v>204</v>
      </c>
      <c r="F20" s="35">
        <f>SUM(F9:F19)</f>
        <v>22</v>
      </c>
      <c r="G20" s="95">
        <f t="shared" si="0"/>
        <v>0.10784313725490197</v>
      </c>
      <c r="H20" s="35">
        <f>SUM(H9:H19)</f>
        <v>20</v>
      </c>
      <c r="I20" s="96">
        <f t="shared" si="5"/>
        <v>0.90909090909090906</v>
      </c>
      <c r="J20" s="16">
        <f>SUM(J9:J19)</f>
        <v>195</v>
      </c>
      <c r="K20" s="16">
        <f>SUM(K9:K19)</f>
        <v>51</v>
      </c>
      <c r="L20" s="95">
        <f t="shared" si="1"/>
        <v>0.26153846153846155</v>
      </c>
      <c r="M20" s="16">
        <f>SUM(M9:M19)</f>
        <v>45</v>
      </c>
      <c r="N20" s="96">
        <f t="shared" si="2"/>
        <v>0.88235294117647056</v>
      </c>
      <c r="O20" s="50">
        <f>SUM(O9:O19)</f>
        <v>170</v>
      </c>
      <c r="P20" s="16">
        <f>SUM(P9:P19)</f>
        <v>38</v>
      </c>
      <c r="Q20" s="95">
        <f t="shared" si="6"/>
        <v>0.22352941176470589</v>
      </c>
      <c r="R20" s="16">
        <f>SUM(R9:R19)</f>
        <v>36</v>
      </c>
      <c r="S20" s="96">
        <f>R20/P20</f>
        <v>0.94736842105263153</v>
      </c>
      <c r="T20" s="35">
        <f>SUM(T9:T19)</f>
        <v>201</v>
      </c>
      <c r="U20" s="35">
        <f>SUM(U9:U19)</f>
        <v>44</v>
      </c>
      <c r="V20" s="95">
        <f t="shared" si="3"/>
        <v>0.21890547263681592</v>
      </c>
      <c r="W20" s="35">
        <f>SUM(W9:W19)</f>
        <v>40</v>
      </c>
      <c r="X20" s="95">
        <f t="shared" ref="X20:X26" si="8">W20/U20</f>
        <v>0.90909090909090906</v>
      </c>
      <c r="Y20" s="50">
        <f>SUM(Y9:Y19)</f>
        <v>197</v>
      </c>
      <c r="Z20" s="16">
        <f>SUM(Z9:Z19)</f>
        <v>48</v>
      </c>
      <c r="AA20" s="95">
        <f t="shared" si="4"/>
        <v>0.24365482233502539</v>
      </c>
      <c r="AB20" s="16">
        <f>SUM(AB9:AB19)</f>
        <v>44</v>
      </c>
      <c r="AC20" s="96">
        <f t="shared" si="7"/>
        <v>0.91666666666666663</v>
      </c>
      <c r="AD20" s="50">
        <f>SUM(AD9:AD19)</f>
        <v>168</v>
      </c>
      <c r="AE20" s="16">
        <f t="shared" ref="AE20:AG20" si="9">SUM(AE9:AE19)</f>
        <v>52</v>
      </c>
      <c r="AF20" s="31">
        <f t="shared" ref="AF20:AF28" si="10">AE20/AD20</f>
        <v>0.30952380952380953</v>
      </c>
      <c r="AG20" s="16">
        <f t="shared" si="9"/>
        <v>47</v>
      </c>
      <c r="AH20" s="33">
        <f t="shared" ref="AH20:AH28" si="11">AG20/AE20</f>
        <v>0.90384615384615385</v>
      </c>
    </row>
    <row r="21" spans="1:34" s="1" customFormat="1" ht="13" x14ac:dyDescent="0.3">
      <c r="A21" s="29" t="s">
        <v>87</v>
      </c>
      <c r="B21" s="91" t="e">
        <f>SUM(#REF!+#REF!+#REF!+#REF!+#REF!)/5</f>
        <v>#REF!</v>
      </c>
      <c r="C21" s="92" t="e">
        <f>SUM(#REF!+#REF!+#REF!+#REF!+#REF!)/3</f>
        <v>#REF!</v>
      </c>
      <c r="D21" s="93">
        <v>0.75</v>
      </c>
      <c r="E21" s="40">
        <v>14</v>
      </c>
      <c r="F21" s="34">
        <v>1</v>
      </c>
      <c r="G21" s="92">
        <f t="shared" si="0"/>
        <v>7.1428571428571425E-2</v>
      </c>
      <c r="H21" s="34">
        <v>1</v>
      </c>
      <c r="I21" s="93">
        <f t="shared" si="5"/>
        <v>1</v>
      </c>
      <c r="J21" s="2">
        <v>10</v>
      </c>
      <c r="K21" s="4">
        <v>0</v>
      </c>
      <c r="L21" s="117">
        <f t="shared" si="1"/>
        <v>0</v>
      </c>
      <c r="M21" s="4"/>
      <c r="N21" s="93"/>
      <c r="O21" s="49">
        <v>4</v>
      </c>
      <c r="P21" s="4">
        <f>1+1</f>
        <v>2</v>
      </c>
      <c r="Q21" s="117">
        <f t="shared" si="6"/>
        <v>0.5</v>
      </c>
      <c r="R21" s="4">
        <v>2</v>
      </c>
      <c r="S21" s="93">
        <f>R21/P21</f>
        <v>1</v>
      </c>
      <c r="T21" s="40">
        <v>3</v>
      </c>
      <c r="U21" s="34">
        <v>0</v>
      </c>
      <c r="V21" s="92">
        <f t="shared" si="3"/>
        <v>0</v>
      </c>
      <c r="W21" s="34"/>
      <c r="X21" s="92"/>
      <c r="Y21" s="49">
        <v>5</v>
      </c>
      <c r="Z21" s="4">
        <f>0+2</f>
        <v>2</v>
      </c>
      <c r="AA21" s="117">
        <f t="shared" si="4"/>
        <v>0.4</v>
      </c>
      <c r="AB21" s="4">
        <v>2</v>
      </c>
      <c r="AC21" s="93">
        <f t="shared" si="7"/>
        <v>1</v>
      </c>
      <c r="AD21" s="49">
        <v>4</v>
      </c>
      <c r="AE21" s="4">
        <f>1+0</f>
        <v>1</v>
      </c>
      <c r="AF21" s="30">
        <f t="shared" si="10"/>
        <v>0.25</v>
      </c>
      <c r="AG21" s="4">
        <v>1</v>
      </c>
      <c r="AH21" s="32">
        <f t="shared" si="11"/>
        <v>1</v>
      </c>
    </row>
    <row r="22" spans="1:34" s="1" customFormat="1" ht="13" x14ac:dyDescent="0.3">
      <c r="A22" s="29" t="s">
        <v>126</v>
      </c>
      <c r="B22" s="91" t="e">
        <f>SUM(#REF!+#REF!+#REF!+#REF!+#REF!)/5</f>
        <v>#REF!</v>
      </c>
      <c r="C22" s="92" t="e">
        <f>SUM(#REF!+#REF!+#REF!+#REF!+#REF!)/3</f>
        <v>#REF!</v>
      </c>
      <c r="D22" s="93">
        <v>0.75</v>
      </c>
      <c r="E22" s="40">
        <v>3</v>
      </c>
      <c r="F22" s="34">
        <v>0</v>
      </c>
      <c r="G22" s="92">
        <f t="shared" si="0"/>
        <v>0</v>
      </c>
      <c r="H22" s="34"/>
      <c r="I22" s="93"/>
      <c r="J22" s="2">
        <v>29</v>
      </c>
      <c r="K22" s="15">
        <v>13</v>
      </c>
      <c r="L22" s="117">
        <f t="shared" si="1"/>
        <v>0.44827586206896552</v>
      </c>
      <c r="M22" s="15">
        <v>13</v>
      </c>
      <c r="N22" s="93">
        <f>M22/K22</f>
        <v>1</v>
      </c>
      <c r="O22" s="49">
        <v>10</v>
      </c>
      <c r="P22" s="15">
        <f>1+1</f>
        <v>2</v>
      </c>
      <c r="Q22" s="117">
        <f t="shared" si="6"/>
        <v>0.2</v>
      </c>
      <c r="R22" s="15">
        <v>2</v>
      </c>
      <c r="S22" s="93">
        <f>R22/P22</f>
        <v>1</v>
      </c>
      <c r="T22" s="40">
        <v>11</v>
      </c>
      <c r="U22" s="34">
        <f>2+0</f>
        <v>2</v>
      </c>
      <c r="V22" s="92">
        <f t="shared" si="3"/>
        <v>0.18181818181818182</v>
      </c>
      <c r="W22" s="34">
        <v>2</v>
      </c>
      <c r="X22" s="92">
        <f t="shared" si="8"/>
        <v>1</v>
      </c>
      <c r="Y22" s="49">
        <v>0</v>
      </c>
      <c r="Z22" s="15"/>
      <c r="AA22" s="117"/>
      <c r="AB22" s="15"/>
      <c r="AC22" s="93"/>
      <c r="AD22" s="49">
        <v>0</v>
      </c>
      <c r="AE22" s="15"/>
      <c r="AF22" s="30"/>
      <c r="AG22" s="15"/>
      <c r="AH22" s="32"/>
    </row>
    <row r="23" spans="1:34" s="1" customFormat="1" ht="13" x14ac:dyDescent="0.3">
      <c r="A23" s="29" t="s">
        <v>127</v>
      </c>
      <c r="B23" s="91" t="e">
        <f>SUM(#REF!+#REF!+#REF!+#REF!+#REF!)/5</f>
        <v>#REF!</v>
      </c>
      <c r="C23" s="92" t="e">
        <f>SUM(#REF!+#REF!+#REF!+#REF!+#REF!)/3</f>
        <v>#REF!</v>
      </c>
      <c r="D23" s="93" t="s">
        <v>90</v>
      </c>
      <c r="E23" s="40">
        <v>0</v>
      </c>
      <c r="F23" s="34"/>
      <c r="G23" s="92"/>
      <c r="H23" s="34"/>
      <c r="I23" s="93"/>
      <c r="J23" s="2">
        <v>9</v>
      </c>
      <c r="K23" s="4">
        <v>3</v>
      </c>
      <c r="L23" s="117">
        <f t="shared" si="1"/>
        <v>0.33333333333333331</v>
      </c>
      <c r="M23" s="15">
        <v>3</v>
      </c>
      <c r="N23" s="93">
        <f>M23/K23</f>
        <v>1</v>
      </c>
      <c r="O23" s="49">
        <v>9</v>
      </c>
      <c r="P23" s="4">
        <v>0</v>
      </c>
      <c r="Q23" s="117">
        <f t="shared" si="6"/>
        <v>0</v>
      </c>
      <c r="R23" s="15"/>
      <c r="S23" s="93"/>
      <c r="T23" s="40">
        <v>25</v>
      </c>
      <c r="U23" s="34">
        <f>6+3</f>
        <v>9</v>
      </c>
      <c r="V23" s="92">
        <f t="shared" si="3"/>
        <v>0.36</v>
      </c>
      <c r="W23" s="34">
        <v>8</v>
      </c>
      <c r="X23" s="92">
        <f t="shared" si="8"/>
        <v>0.88888888888888884</v>
      </c>
      <c r="Y23" s="49">
        <v>8</v>
      </c>
      <c r="Z23" s="4">
        <v>1</v>
      </c>
      <c r="AA23" s="117">
        <f>Z23/Y23</f>
        <v>0.125</v>
      </c>
      <c r="AB23" s="15">
        <v>1</v>
      </c>
      <c r="AC23" s="93">
        <f>AB23/Z23</f>
        <v>1</v>
      </c>
      <c r="AD23" s="49">
        <v>11</v>
      </c>
      <c r="AE23" s="4">
        <f>0+2</f>
        <v>2</v>
      </c>
      <c r="AF23" s="30">
        <f t="shared" si="10"/>
        <v>0.18181818181818182</v>
      </c>
      <c r="AG23" s="15">
        <v>2</v>
      </c>
      <c r="AH23" s="32">
        <f t="shared" si="11"/>
        <v>1</v>
      </c>
    </row>
    <row r="24" spans="1:34" s="1" customFormat="1" ht="13" x14ac:dyDescent="0.3">
      <c r="A24" s="29" t="s">
        <v>128</v>
      </c>
      <c r="B24" s="91" t="e">
        <f>SUM(#REF!+#REF!+#REF!+#REF!+#REF!)/5</f>
        <v>#REF!</v>
      </c>
      <c r="C24" s="92"/>
      <c r="D24" s="93" t="s">
        <v>92</v>
      </c>
      <c r="E24" s="40">
        <v>4</v>
      </c>
      <c r="F24" s="34">
        <v>0</v>
      </c>
      <c r="G24" s="92">
        <f>SUM(F24/E24)</f>
        <v>0</v>
      </c>
      <c r="H24" s="34"/>
      <c r="I24" s="93"/>
      <c r="J24" s="2">
        <v>6</v>
      </c>
      <c r="K24" s="4">
        <v>0</v>
      </c>
      <c r="L24" s="117">
        <f t="shared" si="1"/>
        <v>0</v>
      </c>
      <c r="M24" s="15"/>
      <c r="N24" s="93"/>
      <c r="O24" s="49"/>
      <c r="P24" s="4"/>
      <c r="Q24" s="117"/>
      <c r="R24" s="15"/>
      <c r="S24" s="93"/>
      <c r="T24" s="40"/>
      <c r="U24" s="34"/>
      <c r="V24" s="92"/>
      <c r="W24" s="34"/>
      <c r="X24" s="92"/>
      <c r="Y24" s="49"/>
      <c r="Z24" s="4"/>
      <c r="AA24" s="117"/>
      <c r="AB24" s="15"/>
      <c r="AC24" s="93"/>
      <c r="AD24" s="49">
        <v>0</v>
      </c>
      <c r="AE24" s="4"/>
      <c r="AF24" s="30"/>
      <c r="AG24" s="15"/>
      <c r="AH24" s="32"/>
    </row>
    <row r="25" spans="1:34" s="1" customFormat="1" ht="13" x14ac:dyDescent="0.3">
      <c r="A25" s="29" t="s">
        <v>93</v>
      </c>
      <c r="B25" s="91" t="e">
        <f>SUM(#REF!+#REF!+#REF!+#REF!+#REF!)/5</f>
        <v>#REF!</v>
      </c>
      <c r="C25" s="92" t="e">
        <f>SUM(#REF!+#REF!+#REF!+#REF!+#REF!)/5</f>
        <v>#REF!</v>
      </c>
      <c r="D25" s="93">
        <v>0.75</v>
      </c>
      <c r="E25" s="40">
        <v>138</v>
      </c>
      <c r="F25" s="34">
        <v>17</v>
      </c>
      <c r="G25" s="92">
        <f>SUM(F25/E25)</f>
        <v>0.12318840579710146</v>
      </c>
      <c r="H25" s="34">
        <v>16</v>
      </c>
      <c r="I25" s="93">
        <f>SUM(H25/F25)</f>
        <v>0.94117647058823528</v>
      </c>
      <c r="J25" s="2">
        <v>143</v>
      </c>
      <c r="K25" s="4">
        <v>39</v>
      </c>
      <c r="L25" s="117">
        <f t="shared" si="1"/>
        <v>0.27272727272727271</v>
      </c>
      <c r="M25" s="15">
        <f>35+2+1</f>
        <v>38</v>
      </c>
      <c r="N25" s="93">
        <f>M25/K25</f>
        <v>0.97435897435897434</v>
      </c>
      <c r="O25" s="49">
        <v>148</v>
      </c>
      <c r="P25" s="4">
        <f>24+14</f>
        <v>38</v>
      </c>
      <c r="Q25" s="117">
        <f>P25/O25</f>
        <v>0.25675675675675674</v>
      </c>
      <c r="R25" s="15">
        <v>35</v>
      </c>
      <c r="S25" s="93">
        <f>R25/P25</f>
        <v>0.92105263157894735</v>
      </c>
      <c r="T25" s="40">
        <v>142</v>
      </c>
      <c r="U25" s="34">
        <f>16+25</f>
        <v>41</v>
      </c>
      <c r="V25" s="92">
        <f>U25/T25</f>
        <v>0.28873239436619719</v>
      </c>
      <c r="W25" s="34">
        <v>40</v>
      </c>
      <c r="X25" s="92">
        <f t="shared" si="8"/>
        <v>0.97560975609756095</v>
      </c>
      <c r="Y25" s="49">
        <v>145</v>
      </c>
      <c r="Z25" s="4">
        <f>15+20</f>
        <v>35</v>
      </c>
      <c r="AA25" s="117">
        <f>Z25/Y25</f>
        <v>0.2413793103448276</v>
      </c>
      <c r="AB25" s="15">
        <v>30</v>
      </c>
      <c r="AC25" s="93">
        <f>AB25/Z25</f>
        <v>0.8571428571428571</v>
      </c>
      <c r="AD25" s="49">
        <v>174</v>
      </c>
      <c r="AE25" s="4">
        <f>21+16</f>
        <v>37</v>
      </c>
      <c r="AF25" s="30">
        <f t="shared" si="10"/>
        <v>0.21264367816091953</v>
      </c>
      <c r="AG25" s="15">
        <v>35</v>
      </c>
      <c r="AH25" s="32">
        <f t="shared" si="11"/>
        <v>0.94594594594594594</v>
      </c>
    </row>
    <row r="26" spans="1:34" s="1" customFormat="1" ht="13" x14ac:dyDescent="0.3">
      <c r="A26" s="28" t="s">
        <v>42</v>
      </c>
      <c r="B26" s="94" t="e">
        <f>SUM(#REF!+#REF!+#REF!+#REF!+#REF!)/5</f>
        <v>#REF!</v>
      </c>
      <c r="C26" s="95" t="e">
        <f>SUM(#REF!+#REF!+#REF!+#REF!+#REF!)/5</f>
        <v>#REF!</v>
      </c>
      <c r="D26" s="96">
        <f>SUM(D21:D25)/3</f>
        <v>0.75</v>
      </c>
      <c r="E26" s="35">
        <f>SUM(E21:E25)</f>
        <v>159</v>
      </c>
      <c r="F26" s="35">
        <f>SUM(F21:F25)</f>
        <v>18</v>
      </c>
      <c r="G26" s="95">
        <f>SUM(F26/E26)</f>
        <v>0.11320754716981132</v>
      </c>
      <c r="H26" s="35">
        <f>SUM(H21:H25)</f>
        <v>17</v>
      </c>
      <c r="I26" s="96">
        <f>SUM(H26/F26)</f>
        <v>0.94444444444444442</v>
      </c>
      <c r="J26" s="16">
        <f>SUM(J21:J25)</f>
        <v>197</v>
      </c>
      <c r="K26" s="16">
        <f>SUM(K21:K25)</f>
        <v>55</v>
      </c>
      <c r="L26" s="95">
        <f t="shared" si="1"/>
        <v>0.27918781725888325</v>
      </c>
      <c r="M26" s="16">
        <f>SUM(M21:M25)</f>
        <v>54</v>
      </c>
      <c r="N26" s="96">
        <f>M26/K26</f>
        <v>0.98181818181818181</v>
      </c>
      <c r="O26" s="50">
        <f>SUM(O21:O25)</f>
        <v>171</v>
      </c>
      <c r="P26" s="16">
        <f>SUM(P21:P25)</f>
        <v>42</v>
      </c>
      <c r="Q26" s="95">
        <f>P26/O26</f>
        <v>0.24561403508771928</v>
      </c>
      <c r="R26" s="16">
        <f>SUM(R21:R25)</f>
        <v>39</v>
      </c>
      <c r="S26" s="96">
        <f>R26/P26</f>
        <v>0.9285714285714286</v>
      </c>
      <c r="T26" s="35">
        <f>SUM(T21:T25)</f>
        <v>181</v>
      </c>
      <c r="U26" s="35">
        <f>SUM(U21:U25)</f>
        <v>52</v>
      </c>
      <c r="V26" s="95">
        <f>U26/T26</f>
        <v>0.287292817679558</v>
      </c>
      <c r="W26" s="35">
        <f>SUM(W21:W25)</f>
        <v>50</v>
      </c>
      <c r="X26" s="95">
        <f t="shared" si="8"/>
        <v>0.96153846153846156</v>
      </c>
      <c r="Y26" s="50">
        <f>SUM(Y21:Y25)</f>
        <v>158</v>
      </c>
      <c r="Z26" s="16">
        <f>SUM(Z21:Z25)</f>
        <v>38</v>
      </c>
      <c r="AA26" s="95">
        <f>Z26/Y26</f>
        <v>0.24050632911392406</v>
      </c>
      <c r="AB26" s="16">
        <f>SUM(AB21:AB25)</f>
        <v>33</v>
      </c>
      <c r="AC26" s="96">
        <f>AB26/Z26</f>
        <v>0.86842105263157898</v>
      </c>
      <c r="AD26" s="50">
        <f>SUM(AD21:AD25)</f>
        <v>189</v>
      </c>
      <c r="AE26" s="16">
        <f t="shared" ref="AE26:AG26" si="12">SUM(AE21:AE25)</f>
        <v>40</v>
      </c>
      <c r="AF26" s="31">
        <f t="shared" si="10"/>
        <v>0.21164021164021163</v>
      </c>
      <c r="AG26" s="16">
        <f t="shared" si="12"/>
        <v>38</v>
      </c>
      <c r="AH26" s="33">
        <f t="shared" si="11"/>
        <v>0.95</v>
      </c>
    </row>
    <row r="27" spans="1:34" s="1" customFormat="1" ht="10" customHeight="1" x14ac:dyDescent="0.3">
      <c r="A27" s="29"/>
      <c r="B27" s="91"/>
      <c r="C27" s="92"/>
      <c r="D27" s="97"/>
      <c r="E27" s="40"/>
      <c r="F27" s="34"/>
      <c r="G27" s="92"/>
      <c r="H27" s="34"/>
      <c r="I27" s="93"/>
      <c r="J27" s="2"/>
      <c r="K27" s="4"/>
      <c r="L27" s="92"/>
      <c r="M27" s="4"/>
      <c r="N27" s="93"/>
      <c r="O27" s="49"/>
      <c r="P27" s="4"/>
      <c r="Q27" s="92"/>
      <c r="R27" s="4"/>
      <c r="S27" s="93"/>
      <c r="T27" s="40"/>
      <c r="U27" s="34"/>
      <c r="V27" s="92"/>
      <c r="W27" s="34"/>
      <c r="X27" s="92"/>
      <c r="Y27" s="49"/>
      <c r="Z27" s="4"/>
      <c r="AA27" s="92"/>
      <c r="AB27" s="4"/>
      <c r="AC27" s="93"/>
      <c r="AD27" s="49"/>
      <c r="AE27" s="4"/>
      <c r="AF27" s="37"/>
      <c r="AG27" s="4"/>
      <c r="AH27" s="14"/>
    </row>
    <row r="28" spans="1:34" s="53" customFormat="1" x14ac:dyDescent="0.3">
      <c r="A28" s="71" t="s">
        <v>43</v>
      </c>
      <c r="B28" s="98" t="e">
        <f>SUM(#REF!+#REF!+#REF!+#REF!+#REF!)/5</f>
        <v>#REF!</v>
      </c>
      <c r="C28" s="99" t="e">
        <f>SUM(#REF!+#REF!+#REF!+#REF!+#REF!)/5</f>
        <v>#REF!</v>
      </c>
      <c r="D28" s="100">
        <f>SUM(D20+D26)/2</f>
        <v>0.74772727272727268</v>
      </c>
      <c r="E28" s="55">
        <f>SUM(E20,E26)</f>
        <v>363</v>
      </c>
      <c r="F28" s="55">
        <f>SUM(F20,F26)</f>
        <v>40</v>
      </c>
      <c r="G28" s="99">
        <f>SUM(F28/E28)</f>
        <v>0.11019283746556474</v>
      </c>
      <c r="H28" s="55">
        <f>SUM(H20,H26)</f>
        <v>37</v>
      </c>
      <c r="I28" s="100">
        <f>SUM(H28/F28)</f>
        <v>0.92500000000000004</v>
      </c>
      <c r="J28" s="57">
        <f>J20+J26</f>
        <v>392</v>
      </c>
      <c r="K28" s="57">
        <f>K20+K26</f>
        <v>106</v>
      </c>
      <c r="L28" s="99">
        <f>K28/J28</f>
        <v>0.27040816326530615</v>
      </c>
      <c r="M28" s="57">
        <f>M20+M26</f>
        <v>99</v>
      </c>
      <c r="N28" s="100">
        <f>M28/K28</f>
        <v>0.93396226415094341</v>
      </c>
      <c r="O28" s="56">
        <f>O20+O26</f>
        <v>341</v>
      </c>
      <c r="P28" s="57">
        <f>P20+P26</f>
        <v>80</v>
      </c>
      <c r="Q28" s="99">
        <f>P28/O28</f>
        <v>0.23460410557184752</v>
      </c>
      <c r="R28" s="57">
        <f>R20+R26</f>
        <v>75</v>
      </c>
      <c r="S28" s="100">
        <f>R28/P28</f>
        <v>0.9375</v>
      </c>
      <c r="T28" s="55">
        <f>T20+T26</f>
        <v>382</v>
      </c>
      <c r="U28" s="55">
        <f>U20+U26</f>
        <v>96</v>
      </c>
      <c r="V28" s="99">
        <f>U28/T28</f>
        <v>0.2513089005235602</v>
      </c>
      <c r="W28" s="55">
        <f>W20+W26</f>
        <v>90</v>
      </c>
      <c r="X28" s="99">
        <f>W28/U28</f>
        <v>0.9375</v>
      </c>
      <c r="Y28" s="56">
        <f>Y20+Y26</f>
        <v>355</v>
      </c>
      <c r="Z28" s="57">
        <f>Z20+Z26</f>
        <v>86</v>
      </c>
      <c r="AA28" s="99">
        <f>Z28/Y28</f>
        <v>0.24225352112676057</v>
      </c>
      <c r="AB28" s="57">
        <f>AB20+AB26</f>
        <v>77</v>
      </c>
      <c r="AC28" s="100">
        <f>AB28/Z28</f>
        <v>0.89534883720930236</v>
      </c>
      <c r="AD28" s="50">
        <f>AD20+AD26</f>
        <v>357</v>
      </c>
      <c r="AE28" s="16">
        <f t="shared" ref="AE28:AG28" si="13">AE20+AE26</f>
        <v>92</v>
      </c>
      <c r="AF28" s="31">
        <f t="shared" si="10"/>
        <v>0.25770308123249297</v>
      </c>
      <c r="AG28" s="16">
        <f t="shared" si="13"/>
        <v>85</v>
      </c>
      <c r="AH28" s="33">
        <f t="shared" si="11"/>
        <v>0.92391304347826086</v>
      </c>
    </row>
    <row r="29" spans="1:34" s="1" customFormat="1" ht="13" x14ac:dyDescent="0.3">
      <c r="A29" s="29"/>
      <c r="B29" s="91"/>
      <c r="C29" s="92"/>
      <c r="D29" s="93"/>
      <c r="E29" s="40"/>
      <c r="F29" s="34"/>
      <c r="G29" s="92"/>
      <c r="H29" s="34"/>
      <c r="I29" s="93"/>
      <c r="J29" s="2"/>
      <c r="K29" s="54"/>
      <c r="L29" s="92"/>
      <c r="M29" s="4"/>
      <c r="N29" s="93"/>
      <c r="O29" s="49"/>
      <c r="P29" s="54"/>
      <c r="Q29" s="92"/>
      <c r="R29" s="4"/>
      <c r="S29" s="93"/>
      <c r="T29" s="40"/>
      <c r="U29" s="34"/>
      <c r="V29" s="92"/>
      <c r="W29" s="34"/>
      <c r="X29" s="92"/>
      <c r="Y29" s="49"/>
      <c r="Z29" s="54"/>
      <c r="AA29" s="92"/>
      <c r="AB29" s="4"/>
      <c r="AC29" s="93"/>
      <c r="AD29" s="125"/>
      <c r="AE29" s="17"/>
      <c r="AF29" s="38"/>
      <c r="AG29" s="18"/>
      <c r="AH29" s="19"/>
    </row>
    <row r="30" spans="1:34" s="1" customFormat="1" ht="13" x14ac:dyDescent="0.3">
      <c r="A30" s="28" t="s">
        <v>94</v>
      </c>
      <c r="B30" s="94"/>
      <c r="C30" s="95"/>
      <c r="D30" s="96"/>
      <c r="E30" s="35"/>
      <c r="F30" s="35"/>
      <c r="G30" s="95"/>
      <c r="H30" s="35"/>
      <c r="I30" s="96"/>
      <c r="J30" s="16"/>
      <c r="K30" s="20"/>
      <c r="L30" s="118"/>
      <c r="M30" s="20"/>
      <c r="N30" s="121"/>
      <c r="O30" s="50"/>
      <c r="P30" s="20"/>
      <c r="Q30" s="118"/>
      <c r="R30" s="20"/>
      <c r="S30" s="121"/>
      <c r="T30" s="35"/>
      <c r="U30" s="36"/>
      <c r="V30" s="118"/>
      <c r="W30" s="36"/>
      <c r="X30" s="118"/>
      <c r="Y30" s="50"/>
      <c r="Z30" s="20"/>
      <c r="AA30" s="118"/>
      <c r="AB30" s="20"/>
      <c r="AC30" s="121"/>
      <c r="AD30" s="50"/>
      <c r="AE30" s="20"/>
      <c r="AF30" s="39"/>
      <c r="AG30" s="20"/>
      <c r="AH30" s="21"/>
    </row>
    <row r="31" spans="1:34" s="1" customFormat="1" ht="13" x14ac:dyDescent="0.3">
      <c r="A31" s="29" t="s">
        <v>95</v>
      </c>
      <c r="B31" s="91" t="e">
        <f>SUM(#REF!+#REF!+#REF!+#REF!+#REF!)/5</f>
        <v>#REF!</v>
      </c>
      <c r="C31" s="92" t="e">
        <f>SUM(#REF!+#REF!+#REF!+#REF!+#REF!)/5</f>
        <v>#REF!</v>
      </c>
      <c r="D31" s="93">
        <v>0.75</v>
      </c>
      <c r="E31" s="40">
        <v>44</v>
      </c>
      <c r="F31" s="34">
        <v>5</v>
      </c>
      <c r="G31" s="92">
        <f>SUM(F31/E31)</f>
        <v>0.11363636363636363</v>
      </c>
      <c r="H31" s="34">
        <v>5</v>
      </c>
      <c r="I31" s="93">
        <f>SUM(H31/F31)</f>
        <v>1</v>
      </c>
      <c r="J31" s="2">
        <v>33</v>
      </c>
      <c r="K31" s="4">
        <v>10</v>
      </c>
      <c r="L31" s="117">
        <f>K31/J31</f>
        <v>0.30303030303030304</v>
      </c>
      <c r="M31" s="4">
        <v>10</v>
      </c>
      <c r="N31" s="93">
        <f>M31/K31</f>
        <v>1</v>
      </c>
      <c r="O31" s="49">
        <v>34</v>
      </c>
      <c r="P31" s="4">
        <f>9+3</f>
        <v>12</v>
      </c>
      <c r="Q31" s="117">
        <f>P31/O31</f>
        <v>0.35294117647058826</v>
      </c>
      <c r="R31" s="4">
        <v>12</v>
      </c>
      <c r="S31" s="93">
        <f>R31/P31</f>
        <v>1</v>
      </c>
      <c r="T31" s="40">
        <v>42</v>
      </c>
      <c r="U31" s="34">
        <f>2+1</f>
        <v>3</v>
      </c>
      <c r="V31" s="92">
        <f>U31/T31</f>
        <v>7.1428571428571425E-2</v>
      </c>
      <c r="W31" s="34">
        <v>3</v>
      </c>
      <c r="X31" s="92">
        <f t="shared" ref="X31:X39" si="14">W31/U31</f>
        <v>1</v>
      </c>
      <c r="Y31" s="49">
        <v>62</v>
      </c>
      <c r="Z31" s="4">
        <f>6+2</f>
        <v>8</v>
      </c>
      <c r="AA31" s="117">
        <f>Z31/Y31</f>
        <v>0.12903225806451613</v>
      </c>
      <c r="AB31" s="4">
        <v>7</v>
      </c>
      <c r="AC31" s="93">
        <f>AB31/Z31</f>
        <v>0.875</v>
      </c>
      <c r="AD31" s="49">
        <v>44</v>
      </c>
      <c r="AE31" s="4">
        <f>4+6</f>
        <v>10</v>
      </c>
      <c r="AF31" s="30">
        <f t="shared" ref="AF31:AF42" si="15">AE31/AD31</f>
        <v>0.22727272727272727</v>
      </c>
      <c r="AG31" s="4">
        <v>10</v>
      </c>
      <c r="AH31" s="32">
        <f t="shared" ref="AH31:AH42" si="16">AG31/AE31</f>
        <v>1</v>
      </c>
    </row>
    <row r="32" spans="1:34" s="1" customFormat="1" ht="13" x14ac:dyDescent="0.3">
      <c r="A32" s="29" t="s">
        <v>96</v>
      </c>
      <c r="B32" s="91" t="e">
        <f>SUM(#REF!+#REF!+#REF!+#REF!+#REF!)/5</f>
        <v>#REF!</v>
      </c>
      <c r="C32" s="92" t="e">
        <f>SUM(#REF!+#REF!+#REF!+#REF!+#REF!)/4</f>
        <v>#REF!</v>
      </c>
      <c r="D32" s="93">
        <v>0.75</v>
      </c>
      <c r="E32" s="40">
        <v>7</v>
      </c>
      <c r="F32" s="34">
        <v>1</v>
      </c>
      <c r="G32" s="92">
        <f>SUM(F32/E32)</f>
        <v>0.14285714285714285</v>
      </c>
      <c r="H32" s="34">
        <v>1</v>
      </c>
      <c r="I32" s="93">
        <f>SUM(H32/F32)</f>
        <v>1</v>
      </c>
      <c r="J32" s="2">
        <v>5</v>
      </c>
      <c r="K32" s="4">
        <v>4</v>
      </c>
      <c r="L32" s="117">
        <f>K32/J32</f>
        <v>0.8</v>
      </c>
      <c r="M32" s="4">
        <v>4</v>
      </c>
      <c r="N32" s="93">
        <f>M32/K32</f>
        <v>1</v>
      </c>
      <c r="O32" s="49">
        <v>4</v>
      </c>
      <c r="P32" s="4">
        <f>1+1</f>
        <v>2</v>
      </c>
      <c r="Q32" s="117">
        <f>P32/O32</f>
        <v>0.5</v>
      </c>
      <c r="R32" s="4">
        <v>2</v>
      </c>
      <c r="S32" s="93">
        <f>R32/P32</f>
        <v>1</v>
      </c>
      <c r="T32" s="40">
        <v>6</v>
      </c>
      <c r="U32" s="34">
        <f>2+1</f>
        <v>3</v>
      </c>
      <c r="V32" s="92">
        <f>U32/T32</f>
        <v>0.5</v>
      </c>
      <c r="W32" s="34">
        <v>3</v>
      </c>
      <c r="X32" s="92">
        <f t="shared" si="14"/>
        <v>1</v>
      </c>
      <c r="Y32" s="49">
        <v>4</v>
      </c>
      <c r="Z32" s="4">
        <v>0</v>
      </c>
      <c r="AA32" s="117">
        <f>Z32/Y32</f>
        <v>0</v>
      </c>
      <c r="AB32" s="4"/>
      <c r="AC32" s="93"/>
      <c r="AD32" s="49">
        <v>0</v>
      </c>
      <c r="AE32" s="4"/>
      <c r="AF32" s="30"/>
      <c r="AG32" s="4"/>
      <c r="AH32" s="32"/>
    </row>
    <row r="33" spans="1:34" s="1" customFormat="1" ht="13" x14ac:dyDescent="0.3">
      <c r="A33" s="29" t="s">
        <v>97</v>
      </c>
      <c r="B33" s="91" t="e">
        <f>SUM(#REF!+#REF!+#REF!+#REF!+#REF!)/5</f>
        <v>#REF!</v>
      </c>
      <c r="C33" s="92" t="e">
        <f>SUM(#REF!+#REF!+#REF!+#REF!+#REF!)/5</f>
        <v>#REF!</v>
      </c>
      <c r="D33" s="93">
        <v>0.75</v>
      </c>
      <c r="E33" s="40">
        <v>43</v>
      </c>
      <c r="F33" s="34">
        <v>7</v>
      </c>
      <c r="G33" s="92">
        <f>SUM(F33/E33)</f>
        <v>0.16279069767441862</v>
      </c>
      <c r="H33" s="34">
        <v>7</v>
      </c>
      <c r="I33" s="93">
        <f>SUM(H33/F33)</f>
        <v>1</v>
      </c>
      <c r="J33" s="2">
        <f>94-5</f>
        <v>89</v>
      </c>
      <c r="K33" s="4">
        <v>40</v>
      </c>
      <c r="L33" s="92">
        <f>K33/J33</f>
        <v>0.449438202247191</v>
      </c>
      <c r="M33" s="15">
        <v>38</v>
      </c>
      <c r="N33" s="93">
        <f>M33/K33</f>
        <v>0.95</v>
      </c>
      <c r="O33" s="49">
        <v>102</v>
      </c>
      <c r="P33" s="4">
        <f>37+6</f>
        <v>43</v>
      </c>
      <c r="Q33" s="117">
        <f>P33/O33</f>
        <v>0.42156862745098039</v>
      </c>
      <c r="R33" s="15">
        <v>36</v>
      </c>
      <c r="S33" s="93">
        <f>R33/P33</f>
        <v>0.83720930232558144</v>
      </c>
      <c r="T33" s="40">
        <v>82</v>
      </c>
      <c r="U33" s="34">
        <f>14+9</f>
        <v>23</v>
      </c>
      <c r="V33" s="92">
        <f>U33/T33</f>
        <v>0.28048780487804881</v>
      </c>
      <c r="W33" s="34">
        <v>20</v>
      </c>
      <c r="X33" s="92">
        <f t="shared" si="14"/>
        <v>0.86956521739130432</v>
      </c>
      <c r="Y33" s="49">
        <v>73</v>
      </c>
      <c r="Z33" s="4">
        <f>22+7</f>
        <v>29</v>
      </c>
      <c r="AA33" s="117">
        <f>Z33/Y33</f>
        <v>0.39726027397260272</v>
      </c>
      <c r="AB33" s="15">
        <v>29</v>
      </c>
      <c r="AC33" s="93">
        <f>AB33/Z33</f>
        <v>1</v>
      </c>
      <c r="AD33" s="49">
        <v>70</v>
      </c>
      <c r="AE33" s="4">
        <f>6+5</f>
        <v>11</v>
      </c>
      <c r="AF33" s="30">
        <f t="shared" si="15"/>
        <v>0.15714285714285714</v>
      </c>
      <c r="AG33" s="15">
        <v>10</v>
      </c>
      <c r="AH33" s="32">
        <f t="shared" si="16"/>
        <v>0.90909090909090906</v>
      </c>
    </row>
    <row r="34" spans="1:34" s="1" customFormat="1" ht="13" x14ac:dyDescent="0.3">
      <c r="A34" s="29" t="s">
        <v>98</v>
      </c>
      <c r="B34" s="91" t="e">
        <f>SUM(#REF!+#REF!+#REF!+#REF!+#REF!)/5</f>
        <v>#REF!</v>
      </c>
      <c r="C34" s="92" t="e">
        <f>SUM(#REF!+#REF!+#REF!+#REF!+#REF!)/5</f>
        <v>#REF!</v>
      </c>
      <c r="D34" s="93">
        <v>0.75</v>
      </c>
      <c r="E34" s="40">
        <v>112</v>
      </c>
      <c r="F34" s="34">
        <v>11</v>
      </c>
      <c r="G34" s="92">
        <f>SUM(F34/E34)</f>
        <v>9.8214285714285712E-2</v>
      </c>
      <c r="H34" s="34">
        <v>9</v>
      </c>
      <c r="I34" s="93">
        <f>SUM(H34/F34)</f>
        <v>0.81818181818181823</v>
      </c>
      <c r="J34" s="2">
        <v>201</v>
      </c>
      <c r="K34" s="4">
        <v>60</v>
      </c>
      <c r="L34" s="117">
        <f>K34/J34</f>
        <v>0.29850746268656714</v>
      </c>
      <c r="M34" s="4">
        <f>55+1+1</f>
        <v>57</v>
      </c>
      <c r="N34" s="93">
        <f>M34/K34</f>
        <v>0.95</v>
      </c>
      <c r="O34" s="49">
        <v>212</v>
      </c>
      <c r="P34" s="4">
        <f>25+6</f>
        <v>31</v>
      </c>
      <c r="Q34" s="117">
        <f>P34/O34</f>
        <v>0.14622641509433962</v>
      </c>
      <c r="R34" s="4">
        <v>31</v>
      </c>
      <c r="S34" s="93">
        <f>R34/P34</f>
        <v>1</v>
      </c>
      <c r="T34" s="40">
        <v>218</v>
      </c>
      <c r="U34" s="34">
        <f>25+12</f>
        <v>37</v>
      </c>
      <c r="V34" s="92">
        <f>U34/T34</f>
        <v>0.16972477064220184</v>
      </c>
      <c r="W34" s="34">
        <v>33</v>
      </c>
      <c r="X34" s="92">
        <f t="shared" si="14"/>
        <v>0.89189189189189189</v>
      </c>
      <c r="Y34" s="49">
        <v>327</v>
      </c>
      <c r="Z34" s="4">
        <f>17+13</f>
        <v>30</v>
      </c>
      <c r="AA34" s="117">
        <f>Z34/Y34</f>
        <v>9.1743119266055051E-2</v>
      </c>
      <c r="AB34" s="4">
        <v>29</v>
      </c>
      <c r="AC34" s="93">
        <f>AB34/Z34</f>
        <v>0.96666666666666667</v>
      </c>
      <c r="AD34" s="49">
        <v>275</v>
      </c>
      <c r="AE34" s="4">
        <f>23+21</f>
        <v>44</v>
      </c>
      <c r="AF34" s="30">
        <f t="shared" si="15"/>
        <v>0.16</v>
      </c>
      <c r="AG34" s="4">
        <v>41</v>
      </c>
      <c r="AH34" s="32">
        <f t="shared" si="16"/>
        <v>0.93181818181818177</v>
      </c>
    </row>
    <row r="35" spans="1:34" s="1" customFormat="1" ht="13" x14ac:dyDescent="0.3">
      <c r="A35" s="29" t="s">
        <v>129</v>
      </c>
      <c r="B35" s="91" t="e">
        <f>SUM(#REF!+#REF!+#REF!+#REF!+#REF!)/5</f>
        <v>#REF!</v>
      </c>
      <c r="C35" s="92"/>
      <c r="D35" s="93" t="s">
        <v>92</v>
      </c>
      <c r="E35" s="40">
        <v>0</v>
      </c>
      <c r="F35" s="34"/>
      <c r="G35" s="92"/>
      <c r="H35" s="34"/>
      <c r="I35" s="93"/>
      <c r="J35" s="2">
        <v>0</v>
      </c>
      <c r="K35" s="4"/>
      <c r="L35" s="117"/>
      <c r="M35" s="4"/>
      <c r="N35" s="93"/>
      <c r="O35" s="49">
        <v>0</v>
      </c>
      <c r="P35" s="4"/>
      <c r="Q35" s="117"/>
      <c r="R35" s="4"/>
      <c r="S35" s="93"/>
      <c r="T35" s="40">
        <v>0</v>
      </c>
      <c r="U35" s="34"/>
      <c r="V35" s="92"/>
      <c r="W35" s="34"/>
      <c r="X35" s="92"/>
      <c r="Y35" s="49">
        <v>0</v>
      </c>
      <c r="Z35" s="4"/>
      <c r="AA35" s="117"/>
      <c r="AB35" s="4"/>
      <c r="AC35" s="93"/>
      <c r="AD35" s="49">
        <v>0</v>
      </c>
      <c r="AE35" s="4"/>
      <c r="AF35" s="30"/>
      <c r="AG35" s="4"/>
      <c r="AH35" s="32"/>
    </row>
    <row r="36" spans="1:34" s="1" customFormat="1" ht="13" x14ac:dyDescent="0.3">
      <c r="A36" s="29" t="s">
        <v>100</v>
      </c>
      <c r="B36" s="91" t="e">
        <f>SUM(#REF!+#REF!+#REF!+#REF!+#REF!)/5</f>
        <v>#REF!</v>
      </c>
      <c r="C36" s="92" t="e">
        <f>SUM(#REF!+#REF!+#REF!+#REF!+#REF!)/5</f>
        <v>#REF!</v>
      </c>
      <c r="D36" s="93">
        <v>0.75</v>
      </c>
      <c r="E36" s="40">
        <v>21</v>
      </c>
      <c r="F36" s="34">
        <v>4</v>
      </c>
      <c r="G36" s="92">
        <f>SUM(F36/E36)</f>
        <v>0.19047619047619047</v>
      </c>
      <c r="H36" s="34">
        <v>4</v>
      </c>
      <c r="I36" s="93">
        <f>SUM(H36/F36)</f>
        <v>1</v>
      </c>
      <c r="J36" s="2">
        <v>41</v>
      </c>
      <c r="K36" s="15">
        <v>18</v>
      </c>
      <c r="L36" s="117">
        <f>K36/J36</f>
        <v>0.43902439024390244</v>
      </c>
      <c r="M36" s="15">
        <v>17</v>
      </c>
      <c r="N36" s="93">
        <f>M36/K36</f>
        <v>0.94444444444444442</v>
      </c>
      <c r="O36" s="49">
        <v>43</v>
      </c>
      <c r="P36" s="15">
        <f>13+6</f>
        <v>19</v>
      </c>
      <c r="Q36" s="117">
        <f>P36/O36</f>
        <v>0.44186046511627908</v>
      </c>
      <c r="R36" s="15">
        <v>19</v>
      </c>
      <c r="S36" s="93">
        <f>R36/P36</f>
        <v>1</v>
      </c>
      <c r="T36" s="40">
        <v>23</v>
      </c>
      <c r="U36" s="34">
        <f>5+5</f>
        <v>10</v>
      </c>
      <c r="V36" s="92">
        <f>U36/T36</f>
        <v>0.43478260869565216</v>
      </c>
      <c r="W36" s="34">
        <v>9</v>
      </c>
      <c r="X36" s="92">
        <f t="shared" si="14"/>
        <v>0.9</v>
      </c>
      <c r="Y36" s="49">
        <v>44</v>
      </c>
      <c r="Z36" s="15">
        <f>8+3</f>
        <v>11</v>
      </c>
      <c r="AA36" s="117">
        <f>Z36/Y36</f>
        <v>0.25</v>
      </c>
      <c r="AB36" s="15">
        <v>7</v>
      </c>
      <c r="AC36" s="93">
        <f>AB36/Z36</f>
        <v>0.63636363636363635</v>
      </c>
      <c r="AD36" s="49">
        <v>23</v>
      </c>
      <c r="AE36" s="15">
        <f>5+4</f>
        <v>9</v>
      </c>
      <c r="AF36" s="30">
        <f t="shared" si="15"/>
        <v>0.39130434782608697</v>
      </c>
      <c r="AG36" s="15">
        <v>9</v>
      </c>
      <c r="AH36" s="32">
        <f t="shared" si="16"/>
        <v>1</v>
      </c>
    </row>
    <row r="37" spans="1:34" s="1" customFormat="1" ht="13" x14ac:dyDescent="0.3">
      <c r="A37" s="29" t="s">
        <v>101</v>
      </c>
      <c r="B37" s="91" t="e">
        <f>SUM(#REF!+#REF!+#REF!+#REF!+#REF!)/5</f>
        <v>#REF!</v>
      </c>
      <c r="C37" s="92" t="e">
        <f>SUM(#REF!+#REF!+#REF!+#REF!+#REF!)/3</f>
        <v>#REF!</v>
      </c>
      <c r="D37" s="93">
        <v>0.75</v>
      </c>
      <c r="E37" s="40">
        <v>39</v>
      </c>
      <c r="F37" s="34">
        <v>12</v>
      </c>
      <c r="G37" s="92">
        <f>SUM(F37/E37)</f>
        <v>0.30769230769230771</v>
      </c>
      <c r="H37" s="34">
        <v>11</v>
      </c>
      <c r="I37" s="93">
        <f>SUM(H37/F37)</f>
        <v>0.91666666666666663</v>
      </c>
      <c r="J37" s="2">
        <v>10</v>
      </c>
      <c r="K37" s="4">
        <v>4</v>
      </c>
      <c r="L37" s="117">
        <f>K37/J37</f>
        <v>0.4</v>
      </c>
      <c r="M37" s="4">
        <v>4</v>
      </c>
      <c r="N37" s="93">
        <f>M37/K37</f>
        <v>1</v>
      </c>
      <c r="O37" s="49">
        <v>11</v>
      </c>
      <c r="P37" s="4">
        <f>4+5-1</f>
        <v>8</v>
      </c>
      <c r="Q37" s="117">
        <f>P37/O37</f>
        <v>0.72727272727272729</v>
      </c>
      <c r="R37" s="4">
        <v>8</v>
      </c>
      <c r="S37" s="93">
        <f>R37/P37</f>
        <v>1</v>
      </c>
      <c r="T37" s="40">
        <v>0</v>
      </c>
      <c r="U37" s="34"/>
      <c r="V37" s="92"/>
      <c r="W37" s="34"/>
      <c r="X37" s="92"/>
      <c r="Y37" s="49">
        <v>0</v>
      </c>
      <c r="Z37" s="4"/>
      <c r="AA37" s="117"/>
      <c r="AB37" s="4"/>
      <c r="AC37" s="93"/>
      <c r="AD37" s="49">
        <v>0</v>
      </c>
      <c r="AE37" s="4"/>
      <c r="AF37" s="30"/>
      <c r="AG37" s="4"/>
      <c r="AH37" s="32"/>
    </row>
    <row r="38" spans="1:34" s="1" customFormat="1" ht="13" x14ac:dyDescent="0.3">
      <c r="A38" s="29" t="s">
        <v>102</v>
      </c>
      <c r="B38" s="91" t="e">
        <f>SUM(#REF!+#REF!+#REF!+#REF!+#REF!)/5</f>
        <v>#REF!</v>
      </c>
      <c r="C38" s="92" t="e">
        <f>SUM(#REF!+#REF!+#REF!+#REF!+#REF!)/5</f>
        <v>#REF!</v>
      </c>
      <c r="D38" s="93">
        <v>0.99</v>
      </c>
      <c r="E38" s="40">
        <v>42</v>
      </c>
      <c r="F38" s="34">
        <v>4</v>
      </c>
      <c r="G38" s="92">
        <f>SUM(F38/E38)</f>
        <v>9.5238095238095233E-2</v>
      </c>
      <c r="H38" s="34">
        <v>4</v>
      </c>
      <c r="I38" s="93">
        <f>SUM(H38/F38)</f>
        <v>1</v>
      </c>
      <c r="J38" s="2">
        <v>42</v>
      </c>
      <c r="K38" s="15">
        <v>12</v>
      </c>
      <c r="L38" s="117">
        <f>K38/J38</f>
        <v>0.2857142857142857</v>
      </c>
      <c r="M38" s="15">
        <v>12</v>
      </c>
      <c r="N38" s="93">
        <f>M38/K38</f>
        <v>1</v>
      </c>
      <c r="O38" s="49">
        <v>43</v>
      </c>
      <c r="P38" s="15">
        <f>3+1</f>
        <v>4</v>
      </c>
      <c r="Q38" s="117">
        <f>P38/O38</f>
        <v>9.3023255813953487E-2</v>
      </c>
      <c r="R38" s="15">
        <v>4</v>
      </c>
      <c r="S38" s="93">
        <f>R38/P38</f>
        <v>1</v>
      </c>
      <c r="T38" s="40">
        <v>39</v>
      </c>
      <c r="U38" s="34">
        <f>8+1</f>
        <v>9</v>
      </c>
      <c r="V38" s="92">
        <f>U38/T38</f>
        <v>0.23076923076923078</v>
      </c>
      <c r="W38" s="34">
        <v>9</v>
      </c>
      <c r="X38" s="92">
        <f t="shared" si="14"/>
        <v>1</v>
      </c>
      <c r="Y38" s="49">
        <v>30</v>
      </c>
      <c r="Z38" s="15">
        <f>2+1</f>
        <v>3</v>
      </c>
      <c r="AA38" s="117">
        <f>Z38/Y38</f>
        <v>0.1</v>
      </c>
      <c r="AB38" s="15">
        <v>3</v>
      </c>
      <c r="AC38" s="93">
        <f>AB38/Z38</f>
        <v>1</v>
      </c>
      <c r="AD38" s="49">
        <v>33</v>
      </c>
      <c r="AE38" s="15">
        <f>1+0</f>
        <v>1</v>
      </c>
      <c r="AF38" s="30">
        <f t="shared" si="15"/>
        <v>3.0303030303030304E-2</v>
      </c>
      <c r="AG38" s="15">
        <v>1</v>
      </c>
      <c r="AH38" s="32">
        <f t="shared" si="16"/>
        <v>1</v>
      </c>
    </row>
    <row r="39" spans="1:34" s="1" customFormat="1" ht="13" x14ac:dyDescent="0.3">
      <c r="A39" s="29" t="s">
        <v>103</v>
      </c>
      <c r="B39" s="91" t="e">
        <f>SUM(#REF!+#REF!+#REF!+#REF!+#REF!)/5</f>
        <v>#REF!</v>
      </c>
      <c r="C39" s="92" t="e">
        <f>SUM(#REF!+#REF!+#REF!+#REF!+#REF!)/3</f>
        <v>#REF!</v>
      </c>
      <c r="D39" s="93">
        <v>0.75</v>
      </c>
      <c r="E39" s="40">
        <v>14</v>
      </c>
      <c r="F39" s="34">
        <v>0</v>
      </c>
      <c r="G39" s="92">
        <f>SUM(F39/E39)</f>
        <v>0</v>
      </c>
      <c r="H39" s="34"/>
      <c r="I39" s="93"/>
      <c r="J39" s="2">
        <v>4</v>
      </c>
      <c r="K39" s="4">
        <v>2</v>
      </c>
      <c r="L39" s="117">
        <f>K39/J39</f>
        <v>0.5</v>
      </c>
      <c r="M39" s="4">
        <v>2</v>
      </c>
      <c r="N39" s="93">
        <f>M39/K39</f>
        <v>1</v>
      </c>
      <c r="O39" s="49">
        <v>11</v>
      </c>
      <c r="P39" s="4">
        <f>2+1</f>
        <v>3</v>
      </c>
      <c r="Q39" s="117">
        <f>P39/O39</f>
        <v>0.27272727272727271</v>
      </c>
      <c r="R39" s="4">
        <v>3</v>
      </c>
      <c r="S39" s="93">
        <f>R39/P39</f>
        <v>1</v>
      </c>
      <c r="T39" s="40">
        <v>9</v>
      </c>
      <c r="U39" s="34">
        <f>3+1</f>
        <v>4</v>
      </c>
      <c r="V39" s="92">
        <f>U39/T39</f>
        <v>0.44444444444444442</v>
      </c>
      <c r="W39" s="34">
        <v>3</v>
      </c>
      <c r="X39" s="92">
        <f t="shared" si="14"/>
        <v>0.75</v>
      </c>
      <c r="Y39" s="49">
        <v>3</v>
      </c>
      <c r="Z39" s="4">
        <v>0</v>
      </c>
      <c r="AA39" s="117">
        <f>Z39/Y39</f>
        <v>0</v>
      </c>
      <c r="AB39" s="4"/>
      <c r="AC39" s="93"/>
      <c r="AD39" s="49">
        <v>17</v>
      </c>
      <c r="AE39" s="4">
        <f>1+3</f>
        <v>4</v>
      </c>
      <c r="AF39" s="30">
        <f t="shared" si="15"/>
        <v>0.23529411764705882</v>
      </c>
      <c r="AG39" s="4">
        <v>4</v>
      </c>
      <c r="AH39" s="32">
        <f t="shared" si="16"/>
        <v>1</v>
      </c>
    </row>
    <row r="40" spans="1:34" s="53" customFormat="1" x14ac:dyDescent="0.3">
      <c r="A40" s="71" t="s">
        <v>104</v>
      </c>
      <c r="B40" s="98" t="e">
        <f>SUM(#REF!+#REF!+#REF!+#REF!+#REF!)/5</f>
        <v>#REF!</v>
      </c>
      <c r="C40" s="99" t="e">
        <f>SUM(#REF!+#REF!+#REF!+#REF!+#REF!)/5</f>
        <v>#REF!</v>
      </c>
      <c r="D40" s="100">
        <f>SUM(D31:D39)/8</f>
        <v>0.78</v>
      </c>
      <c r="E40" s="55">
        <f>SUM(E31:E39)</f>
        <v>322</v>
      </c>
      <c r="F40" s="55">
        <f>SUM(F31:F39)</f>
        <v>44</v>
      </c>
      <c r="G40" s="99">
        <f>SUM(F40/E40)</f>
        <v>0.13664596273291926</v>
      </c>
      <c r="H40" s="55">
        <f>SUM(H31:H39)</f>
        <v>41</v>
      </c>
      <c r="I40" s="100">
        <f>SUM(H40/F40)</f>
        <v>0.93181818181818177</v>
      </c>
      <c r="J40" s="57">
        <f>SUM(J31:J39)</f>
        <v>425</v>
      </c>
      <c r="K40" s="57">
        <f>SUM(K31:K39)</f>
        <v>150</v>
      </c>
      <c r="L40" s="99">
        <f>K40/J40</f>
        <v>0.35294117647058826</v>
      </c>
      <c r="M40" s="57">
        <f>SUM(M31:M39)</f>
        <v>144</v>
      </c>
      <c r="N40" s="100">
        <f>M40/K40</f>
        <v>0.96</v>
      </c>
      <c r="O40" s="56">
        <f>SUM(O31:O39)</f>
        <v>460</v>
      </c>
      <c r="P40" s="57">
        <f t="shared" ref="P40:R40" si="17">SUM(P31:P39)</f>
        <v>122</v>
      </c>
      <c r="Q40" s="99">
        <f>P40/O40</f>
        <v>0.26521739130434785</v>
      </c>
      <c r="R40" s="57">
        <f t="shared" si="17"/>
        <v>115</v>
      </c>
      <c r="S40" s="100">
        <f>R40/P40</f>
        <v>0.94262295081967218</v>
      </c>
      <c r="T40" s="55">
        <f>SUM(T31:T39)</f>
        <v>419</v>
      </c>
      <c r="U40" s="55">
        <f>SUM(U31:U39)</f>
        <v>89</v>
      </c>
      <c r="V40" s="99">
        <f>U40/T40</f>
        <v>0.21241050119331742</v>
      </c>
      <c r="W40" s="55">
        <f>SUM(W31:W39)</f>
        <v>80</v>
      </c>
      <c r="X40" s="99">
        <f>W40/U40</f>
        <v>0.898876404494382</v>
      </c>
      <c r="Y40" s="56">
        <f>SUM(Y31:Y39)</f>
        <v>543</v>
      </c>
      <c r="Z40" s="57">
        <f>SUM(Z31:Z39)</f>
        <v>81</v>
      </c>
      <c r="AA40" s="99">
        <f>Z40/Y40</f>
        <v>0.14917127071823205</v>
      </c>
      <c r="AB40" s="57">
        <f>SUM(AB31:AB39)</f>
        <v>75</v>
      </c>
      <c r="AC40" s="100">
        <f>AB40/Z40</f>
        <v>0.92592592592592593</v>
      </c>
      <c r="AD40" s="50">
        <f>SUM(AD31:AD39)</f>
        <v>462</v>
      </c>
      <c r="AE40" s="16">
        <f t="shared" ref="AE40:AG40" si="18">SUM(AE31:AE39)</f>
        <v>79</v>
      </c>
      <c r="AF40" s="31">
        <f t="shared" si="15"/>
        <v>0.17099567099567101</v>
      </c>
      <c r="AG40" s="16">
        <f t="shared" si="18"/>
        <v>75</v>
      </c>
      <c r="AH40" s="33">
        <f t="shared" si="16"/>
        <v>0.94936708860759489</v>
      </c>
    </row>
    <row r="41" spans="1:34" s="1" customFormat="1" ht="13" x14ac:dyDescent="0.3">
      <c r="A41" s="29"/>
      <c r="B41" s="91"/>
      <c r="C41" s="92"/>
      <c r="D41" s="93"/>
      <c r="E41" s="34"/>
      <c r="F41" s="34"/>
      <c r="G41" s="92"/>
      <c r="H41" s="34"/>
      <c r="I41" s="93"/>
      <c r="J41" s="2"/>
      <c r="K41" s="54"/>
      <c r="L41" s="92"/>
      <c r="M41" s="4"/>
      <c r="N41" s="93"/>
      <c r="O41" s="49"/>
      <c r="P41" s="54"/>
      <c r="Q41" s="92"/>
      <c r="R41" s="4"/>
      <c r="S41" s="93"/>
      <c r="T41" s="40"/>
      <c r="U41" s="34"/>
      <c r="V41" s="92"/>
      <c r="W41" s="34"/>
      <c r="X41" s="92"/>
      <c r="Y41" s="49"/>
      <c r="Z41" s="54"/>
      <c r="AA41" s="92"/>
      <c r="AB41" s="4"/>
      <c r="AC41" s="93"/>
      <c r="AD41" s="125"/>
      <c r="AE41" s="17"/>
      <c r="AF41" s="38"/>
      <c r="AG41" s="18"/>
      <c r="AH41" s="19"/>
    </row>
    <row r="42" spans="1:34" s="64" customFormat="1" ht="15.5" x14ac:dyDescent="0.35">
      <c r="A42" s="72" t="s">
        <v>105</v>
      </c>
      <c r="B42" s="101" t="e">
        <f>SUM(#REF!+#REF!+#REF!+#REF!+#REF!)/5</f>
        <v>#REF!</v>
      </c>
      <c r="C42" s="102" t="e">
        <f>SUM(#REF!+#REF!+#REF!+#REF!+#REF!)/5</f>
        <v>#REF!</v>
      </c>
      <c r="D42" s="103">
        <f>SUM(D28+D40)/2</f>
        <v>0.76386363636363641</v>
      </c>
      <c r="E42" s="61">
        <f>SUM(E28,E40)</f>
        <v>685</v>
      </c>
      <c r="F42" s="61">
        <f>SUM(F28,F40)</f>
        <v>84</v>
      </c>
      <c r="G42" s="102">
        <f>SUM(F42/E42)</f>
        <v>0.12262773722627737</v>
      </c>
      <c r="H42" s="61">
        <f>SUM(H28,H40)</f>
        <v>78</v>
      </c>
      <c r="I42" s="103">
        <f>SUM(H42/F42)</f>
        <v>0.9285714285714286</v>
      </c>
      <c r="J42" s="63">
        <f>J28+J40</f>
        <v>817</v>
      </c>
      <c r="K42" s="63">
        <f>K28+K40</f>
        <v>256</v>
      </c>
      <c r="L42" s="102">
        <f>K42/J42</f>
        <v>0.31334149326805383</v>
      </c>
      <c r="M42" s="63">
        <f>M28+M40</f>
        <v>243</v>
      </c>
      <c r="N42" s="103">
        <f>M42/K42</f>
        <v>0.94921875</v>
      </c>
      <c r="O42" s="62">
        <f>O28+O40</f>
        <v>801</v>
      </c>
      <c r="P42" s="63">
        <f t="shared" ref="P42:R42" si="19">P28+P40</f>
        <v>202</v>
      </c>
      <c r="Q42" s="102">
        <f>P42/O42</f>
        <v>0.25218476903870163</v>
      </c>
      <c r="R42" s="63">
        <f t="shared" si="19"/>
        <v>190</v>
      </c>
      <c r="S42" s="103">
        <f>R42/P42</f>
        <v>0.94059405940594054</v>
      </c>
      <c r="T42" s="61">
        <f>T28+T40</f>
        <v>801</v>
      </c>
      <c r="U42" s="61">
        <f>U28+U40</f>
        <v>185</v>
      </c>
      <c r="V42" s="102">
        <f>U42/T42</f>
        <v>0.23096129837702872</v>
      </c>
      <c r="W42" s="61">
        <f>W28+W40</f>
        <v>170</v>
      </c>
      <c r="X42" s="102">
        <f>W42/U42</f>
        <v>0.91891891891891897</v>
      </c>
      <c r="Y42" s="62">
        <f>Y28+Y40</f>
        <v>898</v>
      </c>
      <c r="Z42" s="63">
        <f>Z28+Z40</f>
        <v>167</v>
      </c>
      <c r="AA42" s="102">
        <f>Z42/Y42</f>
        <v>0.18596881959910913</v>
      </c>
      <c r="AB42" s="63">
        <f>AB28+AB40</f>
        <v>152</v>
      </c>
      <c r="AC42" s="103">
        <f>AB42/Z42</f>
        <v>0.91017964071856283</v>
      </c>
      <c r="AD42" s="50">
        <f>AD28+AD40</f>
        <v>819</v>
      </c>
      <c r="AE42" s="16">
        <f t="shared" ref="AE42:AG42" si="20">AE28+AE40</f>
        <v>171</v>
      </c>
      <c r="AF42" s="31">
        <f t="shared" si="15"/>
        <v>0.2087912087912088</v>
      </c>
      <c r="AG42" s="16">
        <f t="shared" si="20"/>
        <v>160</v>
      </c>
      <c r="AH42" s="33">
        <f t="shared" si="16"/>
        <v>0.93567251461988299</v>
      </c>
    </row>
    <row r="43" spans="1:34" s="53" customFormat="1" ht="14.5" thickBot="1" x14ac:dyDescent="0.35">
      <c r="A43" s="73"/>
      <c r="B43" s="104"/>
      <c r="C43" s="105"/>
      <c r="D43" s="105"/>
      <c r="E43" s="132"/>
      <c r="F43" s="44"/>
      <c r="G43" s="109"/>
      <c r="H43" s="44"/>
      <c r="I43" s="112"/>
      <c r="J43" s="45"/>
      <c r="K43" s="45"/>
      <c r="L43" s="119"/>
      <c r="M43" s="45"/>
      <c r="N43" s="122"/>
      <c r="O43" s="51"/>
      <c r="P43" s="45"/>
      <c r="Q43" s="119"/>
      <c r="R43" s="45"/>
      <c r="S43" s="122"/>
      <c r="T43" s="46"/>
      <c r="U43" s="46"/>
      <c r="V43" s="119"/>
      <c r="W43" s="46"/>
      <c r="X43" s="119"/>
      <c r="Y43" s="133"/>
      <c r="Z43" s="133"/>
      <c r="AA43" s="133"/>
      <c r="AB43" s="133"/>
      <c r="AC43" s="133"/>
    </row>
    <row r="44" spans="1:34" x14ac:dyDescent="0.3">
      <c r="A44" s="1" t="s">
        <v>107</v>
      </c>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F44" s="106"/>
      <c r="AH44" s="106"/>
    </row>
    <row r="45" spans="1:34" x14ac:dyDescent="0.3">
      <c r="A45" s="1" t="s">
        <v>108</v>
      </c>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F45" s="106"/>
      <c r="AH45" s="106"/>
    </row>
    <row r="46" spans="1:34" x14ac:dyDescent="0.3">
      <c r="A46" s="1" t="s">
        <v>109</v>
      </c>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F46" s="106"/>
      <c r="AH46" s="106"/>
    </row>
    <row r="47" spans="1:34" x14ac:dyDescent="0.3">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F47" s="106"/>
      <c r="AH47" s="106"/>
    </row>
    <row r="48" spans="1:34" x14ac:dyDescent="0.3">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F48" s="106"/>
      <c r="AH48" s="106"/>
    </row>
    <row r="49" spans="2:34" x14ac:dyDescent="0.3">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F49" s="106"/>
      <c r="AH49" s="106"/>
    </row>
    <row r="50" spans="2:34" x14ac:dyDescent="0.3">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F50" s="106"/>
      <c r="AH50" s="106"/>
    </row>
    <row r="51" spans="2:34" x14ac:dyDescent="0.3">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F51" s="106"/>
      <c r="AH51" s="106"/>
    </row>
    <row r="52" spans="2:34" x14ac:dyDescent="0.3">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F52" s="106"/>
      <c r="AH52" s="106"/>
    </row>
    <row r="53" spans="2:34" x14ac:dyDescent="0.3">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F53" s="106"/>
      <c r="AH53" s="106"/>
    </row>
    <row r="54" spans="2:34" x14ac:dyDescent="0.3">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F54" s="106"/>
      <c r="AH54" s="106"/>
    </row>
    <row r="55" spans="2:34" x14ac:dyDescent="0.3">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F55" s="106"/>
      <c r="AH55" s="106"/>
    </row>
    <row r="56" spans="2:34" x14ac:dyDescent="0.3">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F56" s="106"/>
      <c r="AH56" s="106"/>
    </row>
    <row r="57" spans="2:34" x14ac:dyDescent="0.3">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F57" s="106"/>
      <c r="AH57" s="106"/>
    </row>
    <row r="58" spans="2:34" x14ac:dyDescent="0.3">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F58" s="106"/>
      <c r="AH58" s="106"/>
    </row>
    <row r="59" spans="2:34" x14ac:dyDescent="0.3">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F59" s="106"/>
      <c r="AH59" s="106"/>
    </row>
    <row r="60" spans="2:34" x14ac:dyDescent="0.3">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F60" s="106"/>
      <c r="AH60" s="106"/>
    </row>
    <row r="61" spans="2:34" x14ac:dyDescent="0.3">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F61" s="106"/>
      <c r="AH61" s="106"/>
    </row>
    <row r="62" spans="2:34" x14ac:dyDescent="0.3">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F62" s="106"/>
      <c r="AH62" s="106"/>
    </row>
    <row r="63" spans="2:34" x14ac:dyDescent="0.3">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F63" s="106"/>
      <c r="AH63" s="106"/>
    </row>
    <row r="64" spans="2:34" x14ac:dyDescent="0.3">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F64" s="106"/>
      <c r="AH64" s="106"/>
    </row>
    <row r="65" spans="2:34" x14ac:dyDescent="0.3">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F65" s="106"/>
      <c r="AH65" s="106"/>
    </row>
    <row r="66" spans="2:34" x14ac:dyDescent="0.3">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F66" s="106"/>
      <c r="AH66" s="106"/>
    </row>
    <row r="67" spans="2:34" x14ac:dyDescent="0.3">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F67" s="106"/>
      <c r="AH67" s="106"/>
    </row>
    <row r="68" spans="2:34" x14ac:dyDescent="0.3">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F68" s="106"/>
      <c r="AH68" s="106"/>
    </row>
    <row r="69" spans="2:34" x14ac:dyDescent="0.3">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F69" s="106"/>
      <c r="AH69" s="106"/>
    </row>
    <row r="70" spans="2:34" x14ac:dyDescent="0.3">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F70" s="106"/>
      <c r="AH70" s="106"/>
    </row>
    <row r="71" spans="2:34" x14ac:dyDescent="0.3">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F71" s="106"/>
      <c r="AH71" s="106"/>
    </row>
    <row r="72" spans="2:34" x14ac:dyDescent="0.3">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F72" s="106"/>
      <c r="AH72" s="106"/>
    </row>
    <row r="73" spans="2:34" x14ac:dyDescent="0.3">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F73" s="106"/>
      <c r="AH73" s="106"/>
    </row>
    <row r="74" spans="2:34" x14ac:dyDescent="0.3">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F74" s="106"/>
      <c r="AH74" s="106"/>
    </row>
    <row r="75" spans="2:34" x14ac:dyDescent="0.3">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F75" s="106"/>
      <c r="AH75" s="106"/>
    </row>
    <row r="76" spans="2:34" x14ac:dyDescent="0.3">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F76" s="106"/>
      <c r="AH76" s="106"/>
    </row>
    <row r="77" spans="2:34" x14ac:dyDescent="0.3">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F77" s="106"/>
      <c r="AH77" s="106"/>
    </row>
    <row r="78" spans="2:34" x14ac:dyDescent="0.3">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F78" s="106"/>
      <c r="AH78" s="106"/>
    </row>
    <row r="79" spans="2:34" x14ac:dyDescent="0.3">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F79" s="106"/>
      <c r="AH79" s="106"/>
    </row>
    <row r="80" spans="2:34" x14ac:dyDescent="0.3">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F80" s="106"/>
      <c r="AH80" s="106"/>
    </row>
    <row r="81" spans="2:34" x14ac:dyDescent="0.3">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F81" s="106"/>
      <c r="AH81" s="106"/>
    </row>
    <row r="82" spans="2:34" x14ac:dyDescent="0.3">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F82" s="106"/>
      <c r="AH82" s="106"/>
    </row>
    <row r="83" spans="2:34" x14ac:dyDescent="0.3">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F83" s="106"/>
      <c r="AH83" s="106"/>
    </row>
    <row r="84" spans="2:34" x14ac:dyDescent="0.3">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F84" s="106"/>
      <c r="AH84" s="106"/>
    </row>
    <row r="85" spans="2:34" x14ac:dyDescent="0.3">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F85" s="106"/>
      <c r="AH85" s="106"/>
    </row>
    <row r="86" spans="2:34" x14ac:dyDescent="0.3">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F86" s="106"/>
      <c r="AH86" s="106"/>
    </row>
    <row r="87" spans="2:34" x14ac:dyDescent="0.3">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F87" s="106"/>
      <c r="AH87" s="106"/>
    </row>
    <row r="88" spans="2:34" x14ac:dyDescent="0.3">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F88" s="106"/>
      <c r="AH88" s="106"/>
    </row>
    <row r="89" spans="2:34" x14ac:dyDescent="0.3">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F89" s="106"/>
      <c r="AH89" s="106"/>
    </row>
    <row r="90" spans="2:34" x14ac:dyDescent="0.3">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F90" s="106"/>
      <c r="AH90" s="106"/>
    </row>
    <row r="91" spans="2:34" x14ac:dyDescent="0.3">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F91" s="106"/>
      <c r="AH91" s="106"/>
    </row>
    <row r="92" spans="2:34" x14ac:dyDescent="0.3">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F92" s="106"/>
      <c r="AH92" s="106"/>
    </row>
    <row r="93" spans="2:34" x14ac:dyDescent="0.3">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F93" s="106"/>
      <c r="AH93" s="106"/>
    </row>
    <row r="94" spans="2:34" x14ac:dyDescent="0.3">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F94" s="106"/>
      <c r="AH94" s="106"/>
    </row>
    <row r="95" spans="2:34" x14ac:dyDescent="0.3">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F95" s="106"/>
      <c r="AH95" s="106"/>
    </row>
    <row r="96" spans="2:34" x14ac:dyDescent="0.3">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F96" s="106"/>
      <c r="AH96" s="106"/>
    </row>
    <row r="97" spans="2:34" x14ac:dyDescent="0.3">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F97" s="106"/>
      <c r="AH97" s="106"/>
    </row>
    <row r="98" spans="2:34" x14ac:dyDescent="0.3">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F98" s="106"/>
      <c r="AH98" s="106"/>
    </row>
    <row r="99" spans="2:34" x14ac:dyDescent="0.3">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F99" s="106"/>
      <c r="AH99" s="106"/>
    </row>
    <row r="100" spans="2:34" x14ac:dyDescent="0.3">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F100" s="106"/>
      <c r="AH100" s="106"/>
    </row>
    <row r="101" spans="2:34" x14ac:dyDescent="0.3">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F101" s="106"/>
      <c r="AH101" s="106"/>
    </row>
    <row r="102" spans="2:34" x14ac:dyDescent="0.3">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F102" s="106"/>
      <c r="AH102" s="106"/>
    </row>
    <row r="103" spans="2:34" x14ac:dyDescent="0.3">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F103" s="106"/>
      <c r="AH103" s="106"/>
    </row>
    <row r="104" spans="2:34" x14ac:dyDescent="0.3">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F104" s="106"/>
      <c r="AH104" s="106"/>
    </row>
    <row r="105" spans="2:34" x14ac:dyDescent="0.3">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F105" s="106"/>
      <c r="AH105" s="106"/>
    </row>
    <row r="106" spans="2:34" x14ac:dyDescent="0.3">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F106" s="106"/>
      <c r="AH106" s="106"/>
    </row>
    <row r="107" spans="2:34" x14ac:dyDescent="0.3">
      <c r="B107" s="106"/>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F107" s="106"/>
      <c r="AH107" s="106"/>
    </row>
    <row r="108" spans="2:34" x14ac:dyDescent="0.3">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F108" s="106"/>
      <c r="AH108" s="106"/>
    </row>
    <row r="109" spans="2:34" x14ac:dyDescent="0.3">
      <c r="B109" s="106"/>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F109" s="106"/>
      <c r="AH109" s="106"/>
    </row>
    <row r="110" spans="2:34" x14ac:dyDescent="0.3">
      <c r="B110" s="106"/>
      <c r="C110" s="106"/>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F110" s="106"/>
      <c r="AH110" s="106"/>
    </row>
    <row r="111" spans="2:34" x14ac:dyDescent="0.3">
      <c r="B111" s="106"/>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c r="AF111" s="106"/>
      <c r="AH111" s="106"/>
    </row>
    <row r="112" spans="2:34" x14ac:dyDescent="0.3">
      <c r="B112" s="10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F112" s="106"/>
      <c r="AH112" s="106"/>
    </row>
    <row r="113" spans="2:34" x14ac:dyDescent="0.3">
      <c r="B113" s="106"/>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F113" s="106"/>
      <c r="AH113" s="106"/>
    </row>
    <row r="114" spans="2:34" x14ac:dyDescent="0.3">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F114" s="106"/>
      <c r="AH114" s="106"/>
    </row>
    <row r="115" spans="2:34" x14ac:dyDescent="0.3">
      <c r="B115" s="106"/>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c r="AF115" s="106"/>
      <c r="AH115" s="106"/>
    </row>
    <row r="116" spans="2:34" x14ac:dyDescent="0.3">
      <c r="B116" s="106"/>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F116" s="106"/>
      <c r="AH116" s="106"/>
    </row>
    <row r="117" spans="2:34" x14ac:dyDescent="0.3">
      <c r="B117" s="106"/>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F117" s="106"/>
      <c r="AH117" s="106"/>
    </row>
    <row r="118" spans="2:34" x14ac:dyDescent="0.3">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F118" s="106"/>
      <c r="AH118" s="106"/>
    </row>
    <row r="119" spans="2:34" x14ac:dyDescent="0.3">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F119" s="106"/>
      <c r="AH119" s="106"/>
    </row>
    <row r="120" spans="2:34" x14ac:dyDescent="0.3">
      <c r="B120" s="106"/>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F120" s="106"/>
      <c r="AH120" s="106"/>
    </row>
    <row r="121" spans="2:34" x14ac:dyDescent="0.3">
      <c r="B121" s="106"/>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6"/>
      <c r="AF121" s="106"/>
      <c r="AH121" s="106"/>
    </row>
    <row r="122" spans="2:34" x14ac:dyDescent="0.3">
      <c r="B122" s="106"/>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F122" s="106"/>
      <c r="AH122" s="106"/>
    </row>
    <row r="123" spans="2:34" x14ac:dyDescent="0.3">
      <c r="B123" s="106"/>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F123" s="106"/>
      <c r="AH123" s="106"/>
    </row>
    <row r="124" spans="2:34" x14ac:dyDescent="0.3">
      <c r="B124" s="106"/>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c r="AF124" s="106"/>
      <c r="AH124" s="106"/>
    </row>
    <row r="125" spans="2:34" x14ac:dyDescent="0.3">
      <c r="B125" s="106"/>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c r="AF125" s="106"/>
      <c r="AH125" s="106"/>
    </row>
    <row r="126" spans="2:34" x14ac:dyDescent="0.3">
      <c r="B126" s="106"/>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106"/>
      <c r="AC126" s="106"/>
      <c r="AF126" s="106"/>
      <c r="AH126" s="106"/>
    </row>
    <row r="127" spans="2:34" x14ac:dyDescent="0.3">
      <c r="B127" s="106"/>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c r="AB127" s="106"/>
      <c r="AC127" s="106"/>
      <c r="AF127" s="106"/>
      <c r="AH127" s="106"/>
    </row>
    <row r="128" spans="2:34" x14ac:dyDescent="0.3">
      <c r="B128" s="106"/>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c r="AF128" s="106"/>
      <c r="AH128" s="106"/>
    </row>
    <row r="129" spans="2:34" x14ac:dyDescent="0.3">
      <c r="B129" s="106"/>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F129" s="106"/>
      <c r="AH129" s="106"/>
    </row>
    <row r="130" spans="2:34" x14ac:dyDescent="0.3">
      <c r="B130" s="106"/>
      <c r="C130" s="106"/>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106"/>
      <c r="AB130" s="106"/>
      <c r="AC130" s="106"/>
      <c r="AF130" s="106"/>
      <c r="AH130" s="106"/>
    </row>
    <row r="131" spans="2:34" x14ac:dyDescent="0.3">
      <c r="B131" s="106"/>
      <c r="C131" s="106"/>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c r="AB131" s="106"/>
      <c r="AC131" s="106"/>
      <c r="AF131" s="106"/>
      <c r="AH131" s="106"/>
    </row>
    <row r="132" spans="2:34" x14ac:dyDescent="0.3">
      <c r="B132" s="106"/>
      <c r="C132" s="106"/>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106"/>
      <c r="AC132" s="106"/>
      <c r="AF132" s="106"/>
      <c r="AH132" s="106"/>
    </row>
    <row r="133" spans="2:34" x14ac:dyDescent="0.3">
      <c r="B133" s="106"/>
      <c r="C133" s="106"/>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c r="AA133" s="106"/>
      <c r="AB133" s="106"/>
      <c r="AC133" s="106"/>
      <c r="AF133" s="106"/>
      <c r="AH133" s="106"/>
    </row>
    <row r="134" spans="2:34" x14ac:dyDescent="0.3">
      <c r="B134" s="106"/>
      <c r="C134" s="106"/>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c r="AA134" s="106"/>
      <c r="AB134" s="106"/>
      <c r="AC134" s="106"/>
      <c r="AF134" s="106"/>
      <c r="AH134" s="106"/>
    </row>
    <row r="135" spans="2:34" x14ac:dyDescent="0.3">
      <c r="B135" s="106"/>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106"/>
      <c r="AC135" s="106"/>
      <c r="AF135" s="106"/>
      <c r="AH135" s="106"/>
    </row>
    <row r="136" spans="2:34" x14ac:dyDescent="0.3">
      <c r="B136" s="106"/>
      <c r="C136" s="106"/>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106"/>
      <c r="AB136" s="106"/>
      <c r="AC136" s="106"/>
      <c r="AF136" s="106"/>
      <c r="AH136" s="106"/>
    </row>
    <row r="137" spans="2:34" x14ac:dyDescent="0.3">
      <c r="B137" s="106"/>
      <c r="C137" s="106"/>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c r="AC137" s="106"/>
      <c r="AF137" s="106"/>
      <c r="AH137" s="106"/>
    </row>
    <row r="138" spans="2:34" x14ac:dyDescent="0.3">
      <c r="B138" s="106"/>
      <c r="C138" s="106"/>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106"/>
      <c r="AB138" s="106"/>
      <c r="AC138" s="106"/>
      <c r="AF138" s="106"/>
      <c r="AH138" s="106"/>
    </row>
    <row r="139" spans="2:34" x14ac:dyDescent="0.3">
      <c r="B139" s="106"/>
      <c r="C139" s="106"/>
      <c r="D139" s="106"/>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c r="AA139" s="106"/>
      <c r="AB139" s="106"/>
      <c r="AC139" s="106"/>
      <c r="AF139" s="106"/>
      <c r="AH139" s="106"/>
    </row>
    <row r="140" spans="2:34" x14ac:dyDescent="0.3">
      <c r="B140" s="106"/>
      <c r="C140" s="106"/>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c r="AA140" s="106"/>
      <c r="AB140" s="106"/>
      <c r="AC140" s="106"/>
      <c r="AF140" s="106"/>
      <c r="AH140" s="106"/>
    </row>
    <row r="141" spans="2:34" x14ac:dyDescent="0.3">
      <c r="B141" s="106"/>
      <c r="C141" s="106"/>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c r="AA141" s="106"/>
      <c r="AB141" s="106"/>
      <c r="AC141" s="106"/>
      <c r="AF141" s="106"/>
      <c r="AH141" s="106"/>
    </row>
    <row r="142" spans="2:34" x14ac:dyDescent="0.3">
      <c r="B142" s="106"/>
      <c r="C142" s="106"/>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c r="AA142" s="106"/>
      <c r="AB142" s="106"/>
      <c r="AC142" s="106"/>
      <c r="AF142" s="106"/>
      <c r="AH142" s="106"/>
    </row>
    <row r="143" spans="2:34" x14ac:dyDescent="0.3">
      <c r="B143" s="106"/>
      <c r="C143" s="106"/>
      <c r="D143" s="106"/>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06"/>
      <c r="AA143" s="106"/>
      <c r="AB143" s="106"/>
      <c r="AC143" s="106"/>
      <c r="AF143" s="106"/>
      <c r="AH143" s="106"/>
    </row>
    <row r="144" spans="2:34" x14ac:dyDescent="0.3">
      <c r="B144" s="106"/>
      <c r="C144" s="106"/>
      <c r="D144" s="106"/>
      <c r="E144" s="106"/>
      <c r="F144" s="106"/>
      <c r="G144" s="106"/>
      <c r="H144" s="106"/>
      <c r="I144" s="106"/>
      <c r="J144" s="106"/>
      <c r="K144" s="106"/>
      <c r="L144" s="106"/>
      <c r="M144" s="106"/>
      <c r="N144" s="106"/>
      <c r="O144" s="106"/>
      <c r="P144" s="106"/>
      <c r="Q144" s="106"/>
      <c r="R144" s="106"/>
      <c r="S144" s="106"/>
      <c r="T144" s="106"/>
      <c r="U144" s="106"/>
      <c r="V144" s="106"/>
      <c r="W144" s="106"/>
      <c r="X144" s="106"/>
      <c r="Y144" s="106"/>
      <c r="Z144" s="106"/>
      <c r="AA144" s="106"/>
      <c r="AB144" s="106"/>
      <c r="AC144" s="106"/>
      <c r="AF144" s="106"/>
      <c r="AH144" s="106"/>
    </row>
    <row r="145" spans="2:34" x14ac:dyDescent="0.3">
      <c r="B145" s="106"/>
      <c r="C145" s="106"/>
      <c r="D145" s="106"/>
      <c r="E145" s="106"/>
      <c r="F145" s="106"/>
      <c r="G145" s="106"/>
      <c r="H145" s="106"/>
      <c r="I145" s="106"/>
      <c r="J145" s="106"/>
      <c r="K145" s="106"/>
      <c r="L145" s="106"/>
      <c r="M145" s="106"/>
      <c r="N145" s="106"/>
      <c r="O145" s="106"/>
      <c r="P145" s="106"/>
      <c r="Q145" s="106"/>
      <c r="R145" s="106"/>
      <c r="S145" s="106"/>
      <c r="T145" s="106"/>
      <c r="U145" s="106"/>
      <c r="V145" s="106"/>
      <c r="W145" s="106"/>
      <c r="X145" s="106"/>
      <c r="Y145" s="106"/>
      <c r="Z145" s="106"/>
      <c r="AA145" s="106"/>
      <c r="AB145" s="106"/>
      <c r="AC145" s="106"/>
      <c r="AF145" s="106"/>
      <c r="AH145" s="106"/>
    </row>
    <row r="146" spans="2:34" x14ac:dyDescent="0.3">
      <c r="B146" s="106"/>
      <c r="C146" s="106"/>
      <c r="D146" s="106"/>
      <c r="E146" s="106"/>
      <c r="F146" s="106"/>
      <c r="G146" s="106"/>
      <c r="H146" s="106"/>
      <c r="I146" s="106"/>
      <c r="J146" s="106"/>
      <c r="K146" s="106"/>
      <c r="L146" s="106"/>
      <c r="M146" s="106"/>
      <c r="N146" s="106"/>
      <c r="O146" s="106"/>
      <c r="P146" s="106"/>
      <c r="Q146" s="106"/>
      <c r="R146" s="106"/>
      <c r="S146" s="106"/>
      <c r="T146" s="106"/>
      <c r="U146" s="106"/>
      <c r="V146" s="106"/>
      <c r="W146" s="106"/>
      <c r="X146" s="106"/>
      <c r="Y146" s="106"/>
      <c r="Z146" s="106"/>
      <c r="AA146" s="106"/>
      <c r="AB146" s="106"/>
      <c r="AC146" s="106"/>
      <c r="AF146" s="106"/>
      <c r="AH146" s="106"/>
    </row>
    <row r="147" spans="2:34" x14ac:dyDescent="0.3">
      <c r="B147" s="106"/>
      <c r="C147" s="106"/>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6"/>
      <c r="AF147" s="106"/>
      <c r="AH147" s="106"/>
    </row>
    <row r="148" spans="2:34" x14ac:dyDescent="0.3">
      <c r="B148" s="106"/>
      <c r="C148" s="106"/>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106"/>
      <c r="Z148" s="106"/>
      <c r="AA148" s="106"/>
      <c r="AB148" s="106"/>
      <c r="AC148" s="106"/>
      <c r="AF148" s="106"/>
      <c r="AH148" s="106"/>
    </row>
    <row r="149" spans="2:34" x14ac:dyDescent="0.3">
      <c r="B149" s="106"/>
      <c r="C149" s="106"/>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106"/>
      <c r="Z149" s="106"/>
      <c r="AA149" s="106"/>
      <c r="AB149" s="106"/>
      <c r="AC149" s="106"/>
      <c r="AF149" s="106"/>
      <c r="AH149" s="106"/>
    </row>
    <row r="150" spans="2:34" x14ac:dyDescent="0.3">
      <c r="B150" s="106"/>
      <c r="C150" s="106"/>
      <c r="D150" s="106"/>
      <c r="E150" s="106"/>
      <c r="F150" s="106"/>
      <c r="G150" s="106"/>
      <c r="H150" s="106"/>
      <c r="I150" s="106"/>
      <c r="J150" s="106"/>
      <c r="K150" s="106"/>
      <c r="L150" s="106"/>
      <c r="M150" s="106"/>
      <c r="N150" s="106"/>
      <c r="O150" s="106"/>
      <c r="P150" s="106"/>
      <c r="Q150" s="106"/>
      <c r="R150" s="106"/>
      <c r="S150" s="106"/>
      <c r="T150" s="106"/>
      <c r="U150" s="106"/>
      <c r="V150" s="106"/>
      <c r="W150" s="106"/>
      <c r="X150" s="106"/>
      <c r="Y150" s="106"/>
      <c r="Z150" s="106"/>
      <c r="AA150" s="106"/>
      <c r="AB150" s="106"/>
      <c r="AC150" s="106"/>
      <c r="AF150" s="106"/>
      <c r="AH150" s="106"/>
    </row>
    <row r="151" spans="2:34" x14ac:dyDescent="0.3">
      <c r="B151" s="106"/>
      <c r="C151" s="106"/>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c r="AA151" s="106"/>
      <c r="AB151" s="106"/>
      <c r="AC151" s="106"/>
      <c r="AF151" s="106"/>
      <c r="AH151" s="106"/>
    </row>
    <row r="152" spans="2:34" x14ac:dyDescent="0.3">
      <c r="B152" s="106"/>
      <c r="C152" s="106"/>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F152" s="106"/>
      <c r="AH152" s="106"/>
    </row>
    <row r="153" spans="2:34" x14ac:dyDescent="0.3">
      <c r="B153" s="106"/>
      <c r="C153" s="106"/>
      <c r="D153" s="106"/>
      <c r="E153" s="106"/>
      <c r="F153" s="106"/>
      <c r="G153" s="106"/>
      <c r="H153" s="106"/>
      <c r="I153" s="106"/>
      <c r="J153" s="106"/>
      <c r="K153" s="106"/>
      <c r="L153" s="106"/>
      <c r="M153" s="106"/>
      <c r="N153" s="106"/>
      <c r="O153" s="106"/>
      <c r="P153" s="106"/>
      <c r="Q153" s="106"/>
      <c r="R153" s="106"/>
      <c r="S153" s="106"/>
      <c r="T153" s="106"/>
      <c r="U153" s="106"/>
      <c r="V153" s="106"/>
      <c r="W153" s="106"/>
      <c r="X153" s="106"/>
      <c r="Y153" s="106"/>
      <c r="Z153" s="106"/>
      <c r="AA153" s="106"/>
      <c r="AB153" s="106"/>
      <c r="AC153" s="106"/>
      <c r="AF153" s="106"/>
      <c r="AH153" s="106"/>
    </row>
    <row r="154" spans="2:34" x14ac:dyDescent="0.3">
      <c r="B154" s="106"/>
      <c r="C154" s="106"/>
      <c r="D154" s="106"/>
      <c r="E154" s="106"/>
      <c r="F154" s="106"/>
      <c r="G154" s="106"/>
      <c r="H154" s="106"/>
      <c r="I154" s="106"/>
      <c r="J154" s="106"/>
      <c r="K154" s="106"/>
      <c r="L154" s="106"/>
      <c r="M154" s="106"/>
      <c r="N154" s="106"/>
      <c r="O154" s="106"/>
      <c r="P154" s="106"/>
      <c r="Q154" s="106"/>
      <c r="R154" s="106"/>
      <c r="S154" s="106"/>
      <c r="T154" s="106"/>
      <c r="U154" s="106"/>
      <c r="V154" s="106"/>
      <c r="W154" s="106"/>
      <c r="X154" s="106"/>
      <c r="Y154" s="106"/>
      <c r="Z154" s="106"/>
      <c r="AA154" s="106"/>
      <c r="AB154" s="106"/>
      <c r="AC154" s="106"/>
      <c r="AF154" s="106"/>
      <c r="AH154" s="106"/>
    </row>
    <row r="155" spans="2:34" x14ac:dyDescent="0.3">
      <c r="B155" s="106"/>
      <c r="C155" s="106"/>
      <c r="D155" s="106"/>
      <c r="E155" s="106"/>
      <c r="F155" s="106"/>
      <c r="G155" s="106"/>
      <c r="H155" s="106"/>
      <c r="I155" s="106"/>
      <c r="J155" s="106"/>
      <c r="K155" s="106"/>
      <c r="L155" s="106"/>
      <c r="M155" s="106"/>
      <c r="N155" s="106"/>
      <c r="O155" s="106"/>
      <c r="P155" s="106"/>
      <c r="Q155" s="106"/>
      <c r="R155" s="106"/>
      <c r="S155" s="106"/>
      <c r="T155" s="106"/>
      <c r="U155" s="106"/>
      <c r="V155" s="106"/>
      <c r="W155" s="106"/>
      <c r="X155" s="106"/>
      <c r="Y155" s="106"/>
      <c r="Z155" s="106"/>
      <c r="AA155" s="106"/>
      <c r="AB155" s="106"/>
      <c r="AC155" s="106"/>
      <c r="AF155" s="106"/>
      <c r="AH155" s="106"/>
    </row>
    <row r="156" spans="2:34" x14ac:dyDescent="0.3">
      <c r="B156" s="106"/>
      <c r="C156" s="106"/>
      <c r="D156" s="106"/>
      <c r="E156" s="106"/>
      <c r="F156" s="106"/>
      <c r="G156" s="106"/>
      <c r="H156" s="106"/>
      <c r="I156" s="106"/>
      <c r="J156" s="106"/>
      <c r="K156" s="106"/>
      <c r="L156" s="106"/>
      <c r="M156" s="106"/>
      <c r="N156" s="106"/>
      <c r="O156" s="106"/>
      <c r="P156" s="106"/>
      <c r="Q156" s="106"/>
      <c r="R156" s="106"/>
      <c r="S156" s="106"/>
      <c r="T156" s="106"/>
      <c r="U156" s="106"/>
      <c r="V156" s="106"/>
      <c r="W156" s="106"/>
      <c r="X156" s="106"/>
      <c r="Y156" s="106"/>
      <c r="Z156" s="106"/>
      <c r="AA156" s="106"/>
      <c r="AB156" s="106"/>
      <c r="AC156" s="106"/>
      <c r="AF156" s="106"/>
      <c r="AH156" s="106"/>
    </row>
    <row r="157" spans="2:34" x14ac:dyDescent="0.3">
      <c r="B157" s="106"/>
      <c r="C157" s="106"/>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c r="Z157" s="106"/>
      <c r="AA157" s="106"/>
      <c r="AB157" s="106"/>
      <c r="AC157" s="106"/>
      <c r="AF157" s="106"/>
      <c r="AH157" s="106"/>
    </row>
    <row r="158" spans="2:34" x14ac:dyDescent="0.3">
      <c r="B158" s="106"/>
      <c r="C158" s="106"/>
      <c r="D158" s="106"/>
      <c r="E158" s="106"/>
      <c r="F158" s="106"/>
      <c r="G158" s="106"/>
      <c r="H158" s="106"/>
      <c r="I158" s="106"/>
      <c r="J158" s="106"/>
      <c r="K158" s="106"/>
      <c r="L158" s="106"/>
      <c r="M158" s="106"/>
      <c r="N158" s="106"/>
      <c r="O158" s="106"/>
      <c r="P158" s="106"/>
      <c r="Q158" s="106"/>
      <c r="R158" s="106"/>
      <c r="S158" s="106"/>
      <c r="T158" s="106"/>
      <c r="U158" s="106"/>
      <c r="V158" s="106"/>
      <c r="W158" s="106"/>
      <c r="X158" s="106"/>
      <c r="Y158" s="106"/>
      <c r="Z158" s="106"/>
      <c r="AA158" s="106"/>
      <c r="AB158" s="106"/>
      <c r="AC158" s="106"/>
      <c r="AF158" s="106"/>
      <c r="AH158" s="106"/>
    </row>
    <row r="159" spans="2:34" x14ac:dyDescent="0.3">
      <c r="B159" s="106"/>
      <c r="C159" s="106"/>
      <c r="D159" s="106"/>
      <c r="E159" s="106"/>
      <c r="F159" s="106"/>
      <c r="G159" s="106"/>
      <c r="H159" s="106"/>
      <c r="I159" s="106"/>
      <c r="J159" s="106"/>
      <c r="K159" s="106"/>
      <c r="L159" s="106"/>
      <c r="M159" s="106"/>
      <c r="N159" s="106"/>
      <c r="O159" s="106"/>
      <c r="P159" s="106"/>
      <c r="Q159" s="106"/>
      <c r="R159" s="106"/>
      <c r="S159" s="106"/>
      <c r="T159" s="106"/>
      <c r="U159" s="106"/>
      <c r="V159" s="106"/>
      <c r="W159" s="106"/>
      <c r="X159" s="106"/>
      <c r="Y159" s="106"/>
      <c r="Z159" s="106"/>
      <c r="AA159" s="106"/>
      <c r="AB159" s="106"/>
      <c r="AC159" s="106"/>
      <c r="AF159" s="106"/>
      <c r="AH159" s="106"/>
    </row>
    <row r="160" spans="2:34" x14ac:dyDescent="0.3">
      <c r="B160" s="106"/>
      <c r="C160" s="106"/>
      <c r="D160" s="106"/>
      <c r="E160" s="106"/>
      <c r="F160" s="106"/>
      <c r="G160" s="106"/>
      <c r="H160" s="106"/>
      <c r="I160" s="106"/>
      <c r="J160" s="106"/>
      <c r="K160" s="106"/>
      <c r="L160" s="106"/>
      <c r="M160" s="106"/>
      <c r="N160" s="106"/>
      <c r="O160" s="106"/>
      <c r="P160" s="106"/>
      <c r="Q160" s="106"/>
      <c r="R160" s="106"/>
      <c r="S160" s="106"/>
      <c r="T160" s="106"/>
      <c r="U160" s="106"/>
      <c r="V160" s="106"/>
      <c r="W160" s="106"/>
      <c r="X160" s="106"/>
      <c r="Y160" s="106"/>
      <c r="Z160" s="106"/>
      <c r="AA160" s="106"/>
      <c r="AB160" s="106"/>
      <c r="AC160" s="106"/>
      <c r="AF160" s="106"/>
      <c r="AH160" s="106"/>
    </row>
    <row r="161" spans="2:34" x14ac:dyDescent="0.3">
      <c r="B161" s="106"/>
      <c r="C161" s="106"/>
      <c r="D161" s="106"/>
      <c r="E161" s="106"/>
      <c r="F161" s="106"/>
      <c r="G161" s="106"/>
      <c r="H161" s="106"/>
      <c r="I161" s="106"/>
      <c r="J161" s="106"/>
      <c r="K161" s="106"/>
      <c r="L161" s="106"/>
      <c r="M161" s="106"/>
      <c r="N161" s="106"/>
      <c r="O161" s="106"/>
      <c r="P161" s="106"/>
      <c r="Q161" s="106"/>
      <c r="R161" s="106"/>
      <c r="S161" s="106"/>
      <c r="T161" s="106"/>
      <c r="U161" s="106"/>
      <c r="V161" s="106"/>
      <c r="W161" s="106"/>
      <c r="X161" s="106"/>
      <c r="Y161" s="106"/>
      <c r="Z161" s="106"/>
      <c r="AA161" s="106"/>
      <c r="AB161" s="106"/>
      <c r="AC161" s="106"/>
      <c r="AF161" s="106"/>
      <c r="AH161" s="106"/>
    </row>
    <row r="162" spans="2:34" x14ac:dyDescent="0.3">
      <c r="B162" s="106"/>
      <c r="C162" s="106"/>
      <c r="D162" s="106"/>
      <c r="E162" s="106"/>
      <c r="F162" s="106"/>
      <c r="G162" s="106"/>
      <c r="H162" s="106"/>
      <c r="I162" s="106"/>
      <c r="J162" s="106"/>
      <c r="K162" s="106"/>
      <c r="L162" s="106"/>
      <c r="M162" s="106"/>
      <c r="N162" s="106"/>
      <c r="O162" s="106"/>
      <c r="P162" s="106"/>
      <c r="Q162" s="106"/>
      <c r="R162" s="106"/>
      <c r="S162" s="106"/>
      <c r="T162" s="106"/>
      <c r="U162" s="106"/>
      <c r="V162" s="106"/>
      <c r="W162" s="106"/>
      <c r="X162" s="106"/>
      <c r="Y162" s="106"/>
      <c r="Z162" s="106"/>
      <c r="AA162" s="106"/>
      <c r="AB162" s="106"/>
      <c r="AC162" s="106"/>
      <c r="AF162" s="106"/>
      <c r="AH162" s="106"/>
    </row>
    <row r="163" spans="2:34" x14ac:dyDescent="0.3">
      <c r="B163" s="106"/>
      <c r="C163" s="106"/>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c r="Z163" s="106"/>
      <c r="AA163" s="106"/>
      <c r="AB163" s="106"/>
      <c r="AC163" s="106"/>
      <c r="AF163" s="106"/>
      <c r="AH163" s="106"/>
    </row>
    <row r="164" spans="2:34" x14ac:dyDescent="0.3">
      <c r="B164" s="106"/>
      <c r="C164" s="106"/>
      <c r="D164" s="106"/>
      <c r="E164" s="106"/>
      <c r="F164" s="106"/>
      <c r="G164" s="106"/>
      <c r="H164" s="106"/>
      <c r="I164" s="106"/>
      <c r="J164" s="106"/>
      <c r="K164" s="106"/>
      <c r="L164" s="106"/>
      <c r="M164" s="106"/>
      <c r="N164" s="106"/>
      <c r="O164" s="106"/>
      <c r="P164" s="106"/>
      <c r="Q164" s="106"/>
      <c r="R164" s="106"/>
      <c r="S164" s="106"/>
      <c r="T164" s="106"/>
      <c r="U164" s="106"/>
      <c r="V164" s="106"/>
      <c r="W164" s="106"/>
      <c r="X164" s="106"/>
      <c r="Y164" s="106"/>
      <c r="Z164" s="106"/>
      <c r="AA164" s="106"/>
      <c r="AB164" s="106"/>
      <c r="AC164" s="106"/>
      <c r="AF164" s="106"/>
      <c r="AH164" s="106"/>
    </row>
    <row r="165" spans="2:34" x14ac:dyDescent="0.3">
      <c r="B165" s="106"/>
      <c r="C165" s="106"/>
      <c r="D165" s="106"/>
      <c r="E165" s="106"/>
      <c r="F165" s="106"/>
      <c r="G165" s="106"/>
      <c r="H165" s="106"/>
      <c r="I165" s="106"/>
      <c r="J165" s="106"/>
      <c r="K165" s="106"/>
      <c r="L165" s="106"/>
      <c r="M165" s="106"/>
      <c r="N165" s="106"/>
      <c r="O165" s="106"/>
      <c r="P165" s="106"/>
      <c r="Q165" s="106"/>
      <c r="R165" s="106"/>
      <c r="S165" s="106"/>
      <c r="T165" s="106"/>
      <c r="U165" s="106"/>
      <c r="V165" s="106"/>
      <c r="W165" s="106"/>
      <c r="X165" s="106"/>
      <c r="Y165" s="106"/>
      <c r="Z165" s="106"/>
      <c r="AA165" s="106"/>
      <c r="AB165" s="106"/>
      <c r="AC165" s="106"/>
      <c r="AF165" s="106"/>
      <c r="AH165" s="106"/>
    </row>
    <row r="166" spans="2:34" x14ac:dyDescent="0.3">
      <c r="B166" s="106"/>
      <c r="C166" s="106"/>
      <c r="D166" s="106"/>
      <c r="E166" s="106"/>
      <c r="F166" s="106"/>
      <c r="G166" s="106"/>
      <c r="H166" s="106"/>
      <c r="I166" s="106"/>
      <c r="J166" s="106"/>
      <c r="K166" s="106"/>
      <c r="L166" s="106"/>
      <c r="M166" s="106"/>
      <c r="N166" s="106"/>
      <c r="O166" s="106"/>
      <c r="P166" s="106"/>
      <c r="Q166" s="106"/>
      <c r="R166" s="106"/>
      <c r="S166" s="106"/>
      <c r="T166" s="106"/>
      <c r="U166" s="106"/>
      <c r="V166" s="106"/>
      <c r="W166" s="106"/>
      <c r="X166" s="106"/>
      <c r="Y166" s="106"/>
      <c r="Z166" s="106"/>
      <c r="AA166" s="106"/>
      <c r="AB166" s="106"/>
      <c r="AC166" s="106"/>
      <c r="AF166" s="106"/>
      <c r="AH166" s="106"/>
    </row>
    <row r="167" spans="2:34" x14ac:dyDescent="0.3">
      <c r="B167" s="106"/>
      <c r="C167" s="106"/>
      <c r="D167" s="106"/>
      <c r="E167" s="106"/>
      <c r="F167" s="106"/>
      <c r="G167" s="106"/>
      <c r="H167" s="106"/>
      <c r="I167" s="106"/>
      <c r="J167" s="106"/>
      <c r="K167" s="106"/>
      <c r="L167" s="106"/>
      <c r="M167" s="106"/>
      <c r="N167" s="106"/>
      <c r="O167" s="106"/>
      <c r="P167" s="106"/>
      <c r="Q167" s="106"/>
      <c r="R167" s="106"/>
      <c r="S167" s="106"/>
      <c r="T167" s="106"/>
      <c r="U167" s="106"/>
      <c r="V167" s="106"/>
      <c r="W167" s="106"/>
      <c r="X167" s="106"/>
      <c r="Y167" s="106"/>
      <c r="Z167" s="106"/>
      <c r="AA167" s="106"/>
      <c r="AB167" s="106"/>
      <c r="AC167" s="106"/>
      <c r="AF167" s="106"/>
      <c r="AH167" s="106"/>
    </row>
    <row r="168" spans="2:34" x14ac:dyDescent="0.3">
      <c r="B168" s="106"/>
      <c r="C168" s="106"/>
      <c r="D168" s="106"/>
      <c r="E168" s="106"/>
      <c r="F168" s="106"/>
      <c r="G168" s="106"/>
      <c r="H168" s="106"/>
      <c r="I168" s="106"/>
      <c r="J168" s="106"/>
      <c r="K168" s="106"/>
      <c r="L168" s="106"/>
      <c r="M168" s="106"/>
      <c r="N168" s="106"/>
      <c r="O168" s="106"/>
      <c r="P168" s="106"/>
      <c r="Q168" s="106"/>
      <c r="R168" s="106"/>
      <c r="S168" s="106"/>
      <c r="T168" s="106"/>
      <c r="U168" s="106"/>
      <c r="V168" s="106"/>
      <c r="W168" s="106"/>
      <c r="X168" s="106"/>
      <c r="Y168" s="106"/>
      <c r="Z168" s="106"/>
      <c r="AA168" s="106"/>
      <c r="AB168" s="106"/>
      <c r="AC168" s="106"/>
      <c r="AF168" s="106"/>
      <c r="AH168" s="106"/>
    </row>
    <row r="169" spans="2:34" x14ac:dyDescent="0.3">
      <c r="B169" s="106"/>
      <c r="C169" s="106"/>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106"/>
      <c r="Z169" s="106"/>
      <c r="AA169" s="106"/>
      <c r="AB169" s="106"/>
      <c r="AC169" s="106"/>
      <c r="AF169" s="106"/>
      <c r="AH169" s="106"/>
    </row>
    <row r="170" spans="2:34" x14ac:dyDescent="0.3">
      <c r="B170" s="106"/>
      <c r="C170" s="106"/>
      <c r="D170" s="106"/>
      <c r="E170" s="106"/>
      <c r="F170" s="106"/>
      <c r="G170" s="106"/>
      <c r="H170" s="106"/>
      <c r="I170" s="106"/>
      <c r="J170" s="106"/>
      <c r="K170" s="106"/>
      <c r="L170" s="106"/>
      <c r="M170" s="106"/>
      <c r="N170" s="106"/>
      <c r="O170" s="106"/>
      <c r="P170" s="106"/>
      <c r="Q170" s="106"/>
      <c r="R170" s="106"/>
      <c r="S170" s="106"/>
      <c r="T170" s="106"/>
      <c r="U170" s="106"/>
      <c r="V170" s="106"/>
      <c r="W170" s="106"/>
      <c r="X170" s="106"/>
      <c r="Y170" s="106"/>
      <c r="Z170" s="106"/>
      <c r="AA170" s="106"/>
      <c r="AB170" s="106"/>
      <c r="AC170" s="106"/>
      <c r="AF170" s="106"/>
      <c r="AH170" s="106"/>
    </row>
    <row r="171" spans="2:34" x14ac:dyDescent="0.3">
      <c r="B171" s="106"/>
      <c r="C171" s="106"/>
      <c r="D171" s="106"/>
      <c r="E171" s="106"/>
      <c r="F171" s="106"/>
      <c r="G171" s="106"/>
      <c r="H171" s="106"/>
      <c r="I171" s="106"/>
      <c r="J171" s="106"/>
      <c r="K171" s="106"/>
      <c r="L171" s="106"/>
      <c r="M171" s="106"/>
      <c r="N171" s="106"/>
      <c r="O171" s="106"/>
      <c r="P171" s="106"/>
      <c r="Q171" s="106"/>
      <c r="R171" s="106"/>
      <c r="S171" s="106"/>
      <c r="T171" s="106"/>
      <c r="U171" s="106"/>
      <c r="V171" s="106"/>
      <c r="W171" s="106"/>
      <c r="X171" s="106"/>
      <c r="Y171" s="106"/>
      <c r="Z171" s="106"/>
      <c r="AA171" s="106"/>
      <c r="AB171" s="106"/>
      <c r="AC171" s="106"/>
      <c r="AF171" s="106"/>
      <c r="AH171" s="106"/>
    </row>
    <row r="172" spans="2:34" x14ac:dyDescent="0.3">
      <c r="B172" s="106"/>
      <c r="C172" s="106"/>
      <c r="D172" s="106"/>
      <c r="E172" s="106"/>
      <c r="F172" s="106"/>
      <c r="G172" s="106"/>
      <c r="H172" s="106"/>
      <c r="I172" s="106"/>
      <c r="J172" s="106"/>
      <c r="K172" s="106"/>
      <c r="L172" s="106"/>
      <c r="M172" s="106"/>
      <c r="N172" s="106"/>
      <c r="O172" s="106"/>
      <c r="P172" s="106"/>
      <c r="Q172" s="106"/>
      <c r="R172" s="106"/>
      <c r="S172" s="106"/>
      <c r="T172" s="106"/>
      <c r="U172" s="106"/>
      <c r="V172" s="106"/>
      <c r="W172" s="106"/>
      <c r="X172" s="106"/>
      <c r="Y172" s="106"/>
      <c r="Z172" s="106"/>
      <c r="AA172" s="106"/>
      <c r="AB172" s="106"/>
      <c r="AC172" s="106"/>
      <c r="AF172" s="106"/>
      <c r="AH172" s="106"/>
    </row>
    <row r="173" spans="2:34" x14ac:dyDescent="0.3">
      <c r="B173" s="106"/>
      <c r="C173" s="106"/>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c r="Z173" s="106"/>
      <c r="AA173" s="106"/>
      <c r="AB173" s="106"/>
      <c r="AC173" s="106"/>
      <c r="AF173" s="106"/>
      <c r="AH173" s="106"/>
    </row>
    <row r="174" spans="2:34" x14ac:dyDescent="0.3">
      <c r="B174" s="106"/>
      <c r="C174" s="106"/>
      <c r="D174" s="106"/>
      <c r="E174" s="106"/>
      <c r="F174" s="106"/>
      <c r="G174" s="106"/>
      <c r="H174" s="106"/>
      <c r="I174" s="106"/>
      <c r="J174" s="106"/>
      <c r="K174" s="106"/>
      <c r="L174" s="106"/>
      <c r="M174" s="106"/>
      <c r="N174" s="106"/>
      <c r="O174" s="106"/>
      <c r="P174" s="106"/>
      <c r="Q174" s="106"/>
      <c r="R174" s="106"/>
      <c r="S174" s="106"/>
      <c r="T174" s="106"/>
      <c r="U174" s="106"/>
      <c r="V174" s="106"/>
      <c r="W174" s="106"/>
      <c r="X174" s="106"/>
      <c r="Y174" s="106"/>
      <c r="Z174" s="106"/>
      <c r="AA174" s="106"/>
      <c r="AB174" s="106"/>
      <c r="AC174" s="106"/>
      <c r="AF174" s="106"/>
      <c r="AH174" s="106"/>
    </row>
    <row r="175" spans="2:34" x14ac:dyDescent="0.3">
      <c r="B175" s="106"/>
      <c r="C175" s="106"/>
      <c r="D175" s="106"/>
      <c r="E175" s="106"/>
      <c r="F175" s="106"/>
      <c r="G175" s="106"/>
      <c r="H175" s="106"/>
      <c r="I175" s="106"/>
      <c r="J175" s="106"/>
      <c r="K175" s="106"/>
      <c r="L175" s="106"/>
      <c r="M175" s="106"/>
      <c r="N175" s="106"/>
      <c r="O175" s="106"/>
      <c r="P175" s="106"/>
      <c r="Q175" s="106"/>
      <c r="R175" s="106"/>
      <c r="S175" s="106"/>
      <c r="T175" s="106"/>
      <c r="U175" s="106"/>
      <c r="V175" s="106"/>
      <c r="W175" s="106"/>
      <c r="X175" s="106"/>
      <c r="Y175" s="106"/>
      <c r="Z175" s="106"/>
      <c r="AA175" s="106"/>
      <c r="AB175" s="106"/>
      <c r="AC175" s="106"/>
      <c r="AF175" s="106"/>
      <c r="AH175" s="106"/>
    </row>
    <row r="176" spans="2:34" x14ac:dyDescent="0.3">
      <c r="B176" s="106"/>
      <c r="C176" s="106"/>
      <c r="D176" s="106"/>
      <c r="E176" s="106"/>
      <c r="F176" s="106"/>
      <c r="G176" s="106"/>
      <c r="H176" s="106"/>
      <c r="I176" s="106"/>
      <c r="J176" s="106"/>
      <c r="K176" s="106"/>
      <c r="L176" s="106"/>
      <c r="M176" s="106"/>
      <c r="N176" s="106"/>
      <c r="O176" s="106"/>
      <c r="P176" s="106"/>
      <c r="Q176" s="106"/>
      <c r="R176" s="106"/>
      <c r="S176" s="106"/>
      <c r="T176" s="106"/>
      <c r="U176" s="106"/>
      <c r="V176" s="106"/>
      <c r="W176" s="106"/>
      <c r="X176" s="106"/>
      <c r="Y176" s="106"/>
      <c r="Z176" s="106"/>
      <c r="AA176" s="106"/>
      <c r="AB176" s="106"/>
      <c r="AC176" s="106"/>
      <c r="AF176" s="106"/>
      <c r="AH176" s="106"/>
    </row>
    <row r="177" spans="2:34" x14ac:dyDescent="0.3">
      <c r="B177" s="106"/>
      <c r="C177" s="106"/>
      <c r="D177" s="106"/>
      <c r="E177" s="106"/>
      <c r="F177" s="106"/>
      <c r="G177" s="106"/>
      <c r="H177" s="106"/>
      <c r="I177" s="106"/>
      <c r="J177" s="106"/>
      <c r="K177" s="106"/>
      <c r="L177" s="106"/>
      <c r="M177" s="106"/>
      <c r="N177" s="106"/>
      <c r="O177" s="106"/>
      <c r="P177" s="106"/>
      <c r="Q177" s="106"/>
      <c r="R177" s="106"/>
      <c r="S177" s="106"/>
      <c r="T177" s="106"/>
      <c r="U177" s="106"/>
      <c r="V177" s="106"/>
      <c r="W177" s="106"/>
      <c r="X177" s="106"/>
      <c r="Y177" s="106"/>
      <c r="Z177" s="106"/>
      <c r="AA177" s="106"/>
      <c r="AB177" s="106"/>
      <c r="AC177" s="106"/>
      <c r="AF177" s="106"/>
      <c r="AH177" s="106"/>
    </row>
    <row r="178" spans="2:34" x14ac:dyDescent="0.3">
      <c r="B178" s="106"/>
      <c r="C178" s="106"/>
      <c r="D178" s="106"/>
      <c r="E178" s="106"/>
      <c r="F178" s="106"/>
      <c r="G178" s="106"/>
      <c r="H178" s="106"/>
      <c r="I178" s="106"/>
      <c r="J178" s="106"/>
      <c r="K178" s="106"/>
      <c r="L178" s="106"/>
      <c r="M178" s="106"/>
      <c r="N178" s="106"/>
      <c r="O178" s="106"/>
      <c r="P178" s="106"/>
      <c r="Q178" s="106"/>
      <c r="R178" s="106"/>
      <c r="S178" s="106"/>
      <c r="T178" s="106"/>
      <c r="U178" s="106"/>
      <c r="V178" s="106"/>
      <c r="W178" s="106"/>
      <c r="X178" s="106"/>
      <c r="Y178" s="106"/>
      <c r="Z178" s="106"/>
      <c r="AA178" s="106"/>
      <c r="AB178" s="106"/>
      <c r="AC178" s="106"/>
      <c r="AF178" s="106"/>
      <c r="AH178" s="106"/>
    </row>
    <row r="179" spans="2:34" x14ac:dyDescent="0.3">
      <c r="B179" s="106"/>
      <c r="C179" s="106"/>
      <c r="D179" s="106"/>
      <c r="E179" s="106"/>
      <c r="F179" s="106"/>
      <c r="G179" s="106"/>
      <c r="H179" s="106"/>
      <c r="I179" s="106"/>
      <c r="J179" s="106"/>
      <c r="K179" s="106"/>
      <c r="L179" s="106"/>
      <c r="M179" s="106"/>
      <c r="N179" s="106"/>
      <c r="O179" s="106"/>
      <c r="P179" s="106"/>
      <c r="Q179" s="106"/>
      <c r="R179" s="106"/>
      <c r="S179" s="106"/>
      <c r="T179" s="106"/>
      <c r="U179" s="106"/>
      <c r="V179" s="106"/>
      <c r="W179" s="106"/>
      <c r="X179" s="106"/>
      <c r="Y179" s="106"/>
      <c r="Z179" s="106"/>
      <c r="AA179" s="106"/>
      <c r="AB179" s="106"/>
      <c r="AC179" s="106"/>
      <c r="AF179" s="106"/>
      <c r="AH179" s="106"/>
    </row>
    <row r="180" spans="2:34" x14ac:dyDescent="0.3">
      <c r="B180" s="106"/>
      <c r="C180" s="106"/>
      <c r="D180" s="106"/>
      <c r="E180" s="106"/>
      <c r="F180" s="106"/>
      <c r="G180" s="106"/>
      <c r="H180" s="106"/>
      <c r="I180" s="106"/>
      <c r="J180" s="106"/>
      <c r="K180" s="106"/>
      <c r="L180" s="106"/>
      <c r="M180" s="106"/>
      <c r="N180" s="106"/>
      <c r="O180" s="106"/>
      <c r="P180" s="106"/>
      <c r="Q180" s="106"/>
      <c r="R180" s="106"/>
      <c r="S180" s="106"/>
      <c r="T180" s="106"/>
      <c r="U180" s="106"/>
      <c r="V180" s="106"/>
      <c r="W180" s="106"/>
      <c r="X180" s="106"/>
      <c r="Y180" s="106"/>
      <c r="Z180" s="106"/>
      <c r="AA180" s="106"/>
      <c r="AB180" s="106"/>
      <c r="AC180" s="106"/>
      <c r="AF180" s="106"/>
      <c r="AH180" s="106"/>
    </row>
    <row r="181" spans="2:34" x14ac:dyDescent="0.3">
      <c r="B181" s="106"/>
      <c r="C181" s="106"/>
      <c r="D181" s="106"/>
      <c r="E181" s="106"/>
      <c r="F181" s="106"/>
      <c r="G181" s="106"/>
      <c r="H181" s="106"/>
      <c r="I181" s="106"/>
      <c r="J181" s="106"/>
      <c r="K181" s="106"/>
      <c r="L181" s="106"/>
      <c r="M181" s="106"/>
      <c r="N181" s="106"/>
      <c r="O181" s="106"/>
      <c r="P181" s="106"/>
      <c r="Q181" s="106"/>
      <c r="R181" s="106"/>
      <c r="S181" s="106"/>
      <c r="T181" s="106"/>
      <c r="U181" s="106"/>
      <c r="V181" s="106"/>
      <c r="W181" s="106"/>
      <c r="X181" s="106"/>
      <c r="Y181" s="106"/>
      <c r="Z181" s="106"/>
      <c r="AA181" s="106"/>
      <c r="AB181" s="106"/>
      <c r="AC181" s="106"/>
      <c r="AF181" s="106"/>
      <c r="AH181" s="106"/>
    </row>
    <row r="182" spans="2:34" x14ac:dyDescent="0.3">
      <c r="B182" s="106"/>
      <c r="C182" s="106"/>
      <c r="D182" s="106"/>
      <c r="E182" s="106"/>
      <c r="F182" s="106"/>
      <c r="G182" s="106"/>
      <c r="H182" s="106"/>
      <c r="I182" s="106"/>
      <c r="J182" s="106"/>
      <c r="K182" s="106"/>
      <c r="L182" s="106"/>
      <c r="M182" s="106"/>
      <c r="N182" s="106"/>
      <c r="O182" s="106"/>
      <c r="P182" s="106"/>
      <c r="Q182" s="106"/>
      <c r="R182" s="106"/>
      <c r="S182" s="106"/>
      <c r="T182" s="106"/>
      <c r="U182" s="106"/>
      <c r="V182" s="106"/>
      <c r="W182" s="106"/>
      <c r="X182" s="106"/>
      <c r="Y182" s="106"/>
      <c r="Z182" s="106"/>
      <c r="AA182" s="106"/>
      <c r="AB182" s="106"/>
      <c r="AC182" s="106"/>
      <c r="AF182" s="106"/>
      <c r="AH182" s="106"/>
    </row>
    <row r="183" spans="2:34" x14ac:dyDescent="0.3">
      <c r="B183" s="106"/>
      <c r="C183" s="106"/>
      <c r="D183" s="106"/>
      <c r="E183" s="106"/>
      <c r="F183" s="106"/>
      <c r="G183" s="106"/>
      <c r="H183" s="106"/>
      <c r="I183" s="106"/>
      <c r="J183" s="106"/>
      <c r="K183" s="106"/>
      <c r="L183" s="106"/>
      <c r="M183" s="106"/>
      <c r="N183" s="106"/>
      <c r="O183" s="106"/>
      <c r="P183" s="106"/>
      <c r="Q183" s="106"/>
      <c r="R183" s="106"/>
      <c r="S183" s="106"/>
      <c r="T183" s="106"/>
      <c r="U183" s="106"/>
      <c r="V183" s="106"/>
      <c r="W183" s="106"/>
      <c r="X183" s="106"/>
      <c r="Y183" s="106"/>
      <c r="Z183" s="106"/>
      <c r="AA183" s="106"/>
      <c r="AB183" s="106"/>
      <c r="AC183" s="106"/>
      <c r="AF183" s="106"/>
      <c r="AH183" s="106"/>
    </row>
    <row r="184" spans="2:34" x14ac:dyDescent="0.3">
      <c r="B184" s="106"/>
      <c r="C184" s="106"/>
      <c r="D184" s="106"/>
      <c r="E184" s="106"/>
      <c r="F184" s="106"/>
      <c r="G184" s="106"/>
      <c r="H184" s="106"/>
      <c r="I184" s="106"/>
      <c r="J184" s="106"/>
      <c r="K184" s="106"/>
      <c r="L184" s="106"/>
      <c r="M184" s="106"/>
      <c r="N184" s="106"/>
      <c r="O184" s="106"/>
      <c r="P184" s="106"/>
      <c r="Q184" s="106"/>
      <c r="R184" s="106"/>
      <c r="S184" s="106"/>
      <c r="T184" s="106"/>
      <c r="U184" s="106"/>
      <c r="V184" s="106"/>
      <c r="W184" s="106"/>
      <c r="X184" s="106"/>
      <c r="Y184" s="106"/>
      <c r="Z184" s="106"/>
      <c r="AA184" s="106"/>
      <c r="AB184" s="106"/>
      <c r="AC184" s="106"/>
      <c r="AF184" s="106"/>
      <c r="AH184" s="106"/>
    </row>
    <row r="185" spans="2:34" x14ac:dyDescent="0.3">
      <c r="B185" s="106"/>
      <c r="C185" s="106"/>
      <c r="D185" s="106"/>
      <c r="E185" s="106"/>
      <c r="F185" s="106"/>
      <c r="G185" s="106"/>
      <c r="H185" s="106"/>
      <c r="I185" s="106"/>
      <c r="J185" s="106"/>
      <c r="K185" s="106"/>
      <c r="L185" s="106"/>
      <c r="M185" s="106"/>
      <c r="N185" s="106"/>
      <c r="O185" s="106"/>
      <c r="P185" s="106"/>
      <c r="Q185" s="106"/>
      <c r="R185" s="106"/>
      <c r="S185" s="106"/>
      <c r="T185" s="106"/>
      <c r="U185" s="106"/>
      <c r="V185" s="106"/>
      <c r="W185" s="106"/>
      <c r="X185" s="106"/>
      <c r="Y185" s="106"/>
      <c r="Z185" s="106"/>
      <c r="AA185" s="106"/>
      <c r="AB185" s="106"/>
      <c r="AC185" s="106"/>
      <c r="AF185" s="106"/>
      <c r="AH185" s="106"/>
    </row>
    <row r="186" spans="2:34" x14ac:dyDescent="0.3">
      <c r="B186" s="106"/>
      <c r="C186" s="106"/>
      <c r="D186" s="106"/>
      <c r="E186" s="106"/>
      <c r="F186" s="106"/>
      <c r="G186" s="106"/>
      <c r="H186" s="106"/>
      <c r="I186" s="106"/>
      <c r="J186" s="106"/>
      <c r="K186" s="106"/>
      <c r="L186" s="106"/>
      <c r="M186" s="106"/>
      <c r="N186" s="106"/>
      <c r="O186" s="106"/>
      <c r="P186" s="106"/>
      <c r="Q186" s="106"/>
      <c r="R186" s="106"/>
      <c r="S186" s="106"/>
      <c r="T186" s="106"/>
      <c r="U186" s="106"/>
      <c r="V186" s="106"/>
      <c r="W186" s="106"/>
      <c r="X186" s="106"/>
      <c r="Y186" s="106"/>
      <c r="Z186" s="106"/>
      <c r="AA186" s="106"/>
      <c r="AB186" s="106"/>
      <c r="AC186" s="106"/>
      <c r="AF186" s="106"/>
      <c r="AH186" s="106"/>
    </row>
    <row r="187" spans="2:34" x14ac:dyDescent="0.3">
      <c r="B187" s="106"/>
      <c r="C187" s="106"/>
      <c r="D187" s="106"/>
      <c r="E187" s="106"/>
      <c r="F187" s="106"/>
      <c r="G187" s="106"/>
      <c r="H187" s="106"/>
      <c r="I187" s="106"/>
      <c r="J187" s="106"/>
      <c r="K187" s="106"/>
      <c r="L187" s="106"/>
      <c r="M187" s="106"/>
      <c r="N187" s="106"/>
      <c r="O187" s="106"/>
      <c r="P187" s="106"/>
      <c r="Q187" s="106"/>
      <c r="R187" s="106"/>
      <c r="S187" s="106"/>
      <c r="T187" s="106"/>
      <c r="U187" s="106"/>
      <c r="V187" s="106"/>
      <c r="W187" s="106"/>
      <c r="X187" s="106"/>
      <c r="Y187" s="106"/>
      <c r="Z187" s="106"/>
      <c r="AA187" s="106"/>
      <c r="AB187" s="106"/>
      <c r="AC187" s="106"/>
      <c r="AF187" s="106"/>
      <c r="AH187" s="106"/>
    </row>
    <row r="188" spans="2:34" x14ac:dyDescent="0.3">
      <c r="B188" s="106"/>
      <c r="C188" s="106"/>
      <c r="D188" s="106"/>
      <c r="E188" s="106"/>
      <c r="F188" s="106"/>
      <c r="G188" s="106"/>
      <c r="H188" s="106"/>
      <c r="I188" s="106"/>
      <c r="J188" s="106"/>
      <c r="K188" s="106"/>
      <c r="L188" s="106"/>
      <c r="M188" s="106"/>
      <c r="N188" s="106"/>
      <c r="O188" s="106"/>
      <c r="P188" s="106"/>
      <c r="Q188" s="106"/>
      <c r="R188" s="106"/>
      <c r="S188" s="106"/>
      <c r="T188" s="106"/>
      <c r="U188" s="106"/>
      <c r="V188" s="106"/>
      <c r="W188" s="106"/>
      <c r="X188" s="106"/>
      <c r="Y188" s="106"/>
      <c r="Z188" s="106"/>
      <c r="AA188" s="106"/>
      <c r="AB188" s="106"/>
      <c r="AC188" s="106"/>
      <c r="AF188" s="106"/>
      <c r="AH188" s="106"/>
    </row>
    <row r="189" spans="2:34" x14ac:dyDescent="0.3">
      <c r="B189" s="106"/>
      <c r="C189" s="106"/>
      <c r="D189" s="106"/>
      <c r="E189" s="106"/>
      <c r="F189" s="106"/>
      <c r="G189" s="106"/>
      <c r="H189" s="106"/>
      <c r="I189" s="106"/>
      <c r="J189" s="106"/>
      <c r="K189" s="106"/>
      <c r="L189" s="106"/>
      <c r="M189" s="106"/>
      <c r="N189" s="106"/>
      <c r="O189" s="106"/>
      <c r="P189" s="106"/>
      <c r="Q189" s="106"/>
      <c r="R189" s="106"/>
      <c r="S189" s="106"/>
      <c r="T189" s="106"/>
      <c r="U189" s="106"/>
      <c r="V189" s="106"/>
      <c r="W189" s="106"/>
      <c r="X189" s="106"/>
      <c r="Y189" s="106"/>
      <c r="Z189" s="106"/>
      <c r="AA189" s="106"/>
      <c r="AB189" s="106"/>
      <c r="AC189" s="106"/>
      <c r="AF189" s="106"/>
      <c r="AH189" s="106"/>
    </row>
    <row r="190" spans="2:34" x14ac:dyDescent="0.3">
      <c r="B190" s="106"/>
      <c r="C190" s="106"/>
      <c r="D190" s="106"/>
      <c r="E190" s="106"/>
      <c r="F190" s="106"/>
      <c r="G190" s="106"/>
      <c r="H190" s="106"/>
      <c r="I190" s="106"/>
      <c r="J190" s="106"/>
      <c r="K190" s="106"/>
      <c r="L190" s="106"/>
      <c r="M190" s="106"/>
      <c r="N190" s="106"/>
      <c r="O190" s="106"/>
      <c r="P190" s="106"/>
      <c r="Q190" s="106"/>
      <c r="R190" s="106"/>
      <c r="S190" s="106"/>
      <c r="T190" s="106"/>
      <c r="U190" s="106"/>
      <c r="V190" s="106"/>
      <c r="W190" s="106"/>
      <c r="X190" s="106"/>
      <c r="Y190" s="106"/>
      <c r="Z190" s="106"/>
      <c r="AA190" s="106"/>
      <c r="AB190" s="106"/>
      <c r="AC190" s="106"/>
      <c r="AF190" s="106"/>
      <c r="AH190" s="106"/>
    </row>
    <row r="191" spans="2:34" x14ac:dyDescent="0.3">
      <c r="B191" s="106"/>
      <c r="C191" s="106"/>
      <c r="D191" s="106"/>
      <c r="E191" s="106"/>
      <c r="F191" s="106"/>
      <c r="G191" s="106"/>
      <c r="H191" s="106"/>
      <c r="I191" s="106"/>
      <c r="J191" s="106"/>
      <c r="K191" s="106"/>
      <c r="L191" s="106"/>
      <c r="M191" s="106"/>
      <c r="N191" s="106"/>
      <c r="O191" s="106"/>
      <c r="P191" s="106"/>
      <c r="Q191" s="106"/>
      <c r="R191" s="106"/>
      <c r="S191" s="106"/>
      <c r="T191" s="106"/>
      <c r="U191" s="106"/>
      <c r="V191" s="106"/>
      <c r="W191" s="106"/>
      <c r="X191" s="106"/>
      <c r="Y191" s="106"/>
      <c r="Z191" s="106"/>
      <c r="AA191" s="106"/>
      <c r="AB191" s="106"/>
      <c r="AC191" s="106"/>
      <c r="AF191" s="106"/>
      <c r="AH191" s="106"/>
    </row>
    <row r="192" spans="2:34" x14ac:dyDescent="0.3">
      <c r="B192" s="106"/>
      <c r="C192" s="106"/>
      <c r="D192" s="106"/>
      <c r="E192" s="106"/>
      <c r="F192" s="106"/>
      <c r="G192" s="106"/>
      <c r="H192" s="106"/>
      <c r="I192" s="106"/>
      <c r="J192" s="106"/>
      <c r="K192" s="106"/>
      <c r="L192" s="106"/>
      <c r="M192" s="106"/>
      <c r="N192" s="106"/>
      <c r="O192" s="106"/>
      <c r="P192" s="106"/>
      <c r="Q192" s="106"/>
      <c r="R192" s="106"/>
      <c r="S192" s="106"/>
      <c r="T192" s="106"/>
      <c r="U192" s="106"/>
      <c r="V192" s="106"/>
      <c r="W192" s="106"/>
      <c r="X192" s="106"/>
      <c r="Y192" s="106"/>
      <c r="Z192" s="106"/>
      <c r="AA192" s="106"/>
      <c r="AB192" s="106"/>
      <c r="AC192" s="106"/>
      <c r="AF192" s="106"/>
      <c r="AH192" s="106"/>
    </row>
    <row r="193" spans="2:34" x14ac:dyDescent="0.3">
      <c r="B193" s="106"/>
      <c r="C193" s="106"/>
      <c r="D193" s="106"/>
      <c r="E193" s="106"/>
      <c r="F193" s="106"/>
      <c r="G193" s="106"/>
      <c r="H193" s="106"/>
      <c r="I193" s="106"/>
      <c r="J193" s="106"/>
      <c r="K193" s="106"/>
      <c r="L193" s="106"/>
      <c r="M193" s="106"/>
      <c r="N193" s="106"/>
      <c r="O193" s="106"/>
      <c r="P193" s="106"/>
      <c r="Q193" s="106"/>
      <c r="R193" s="106"/>
      <c r="S193" s="106"/>
      <c r="T193" s="106"/>
      <c r="U193" s="106"/>
      <c r="V193" s="106"/>
      <c r="W193" s="106"/>
      <c r="X193" s="106"/>
      <c r="Y193" s="106"/>
      <c r="Z193" s="106"/>
      <c r="AA193" s="106"/>
      <c r="AB193" s="106"/>
      <c r="AC193" s="106"/>
      <c r="AF193" s="106"/>
      <c r="AH193" s="106"/>
    </row>
    <row r="194" spans="2:34" x14ac:dyDescent="0.3">
      <c r="B194" s="106"/>
      <c r="C194" s="106"/>
      <c r="D194" s="106"/>
      <c r="E194" s="106"/>
      <c r="F194" s="106"/>
      <c r="G194" s="106"/>
      <c r="H194" s="106"/>
      <c r="I194" s="106"/>
      <c r="J194" s="106"/>
      <c r="K194" s="106"/>
      <c r="L194" s="106"/>
      <c r="M194" s="106"/>
      <c r="N194" s="106"/>
      <c r="O194" s="106"/>
      <c r="P194" s="106"/>
      <c r="Q194" s="106"/>
      <c r="R194" s="106"/>
      <c r="S194" s="106"/>
      <c r="T194" s="106"/>
      <c r="U194" s="106"/>
      <c r="V194" s="106"/>
      <c r="W194" s="106"/>
      <c r="X194" s="106"/>
      <c r="Y194" s="106"/>
      <c r="Z194" s="106"/>
      <c r="AA194" s="106"/>
      <c r="AB194" s="106"/>
      <c r="AC194" s="106"/>
      <c r="AF194" s="106"/>
      <c r="AH194" s="106"/>
    </row>
    <row r="195" spans="2:34" x14ac:dyDescent="0.3">
      <c r="B195" s="106"/>
      <c r="C195" s="106"/>
      <c r="D195" s="106"/>
      <c r="E195" s="106"/>
      <c r="F195" s="106"/>
      <c r="G195" s="106"/>
      <c r="H195" s="106"/>
      <c r="I195" s="106"/>
      <c r="J195" s="106"/>
      <c r="K195" s="106"/>
      <c r="L195" s="106"/>
      <c r="M195" s="106"/>
      <c r="N195" s="106"/>
      <c r="O195" s="106"/>
      <c r="P195" s="106"/>
      <c r="Q195" s="106"/>
      <c r="R195" s="106"/>
      <c r="S195" s="106"/>
      <c r="T195" s="106"/>
      <c r="U195" s="106"/>
      <c r="V195" s="106"/>
      <c r="W195" s="106"/>
      <c r="X195" s="106"/>
      <c r="Y195" s="106"/>
      <c r="Z195" s="106"/>
      <c r="AA195" s="106"/>
      <c r="AB195" s="106"/>
      <c r="AC195" s="106"/>
      <c r="AF195" s="106"/>
      <c r="AH195" s="106"/>
    </row>
    <row r="196" spans="2:34" x14ac:dyDescent="0.3">
      <c r="B196" s="106"/>
      <c r="C196" s="106"/>
      <c r="D196" s="106"/>
      <c r="E196" s="106"/>
      <c r="F196" s="106"/>
      <c r="G196" s="106"/>
      <c r="H196" s="106"/>
      <c r="I196" s="106"/>
      <c r="J196" s="106"/>
      <c r="K196" s="106"/>
      <c r="L196" s="106"/>
      <c r="M196" s="106"/>
      <c r="N196" s="106"/>
      <c r="O196" s="106"/>
      <c r="P196" s="106"/>
      <c r="Q196" s="106"/>
      <c r="R196" s="106"/>
      <c r="S196" s="106"/>
      <c r="T196" s="106"/>
      <c r="U196" s="106"/>
      <c r="V196" s="106"/>
      <c r="W196" s="106"/>
      <c r="X196" s="106"/>
      <c r="Y196" s="106"/>
      <c r="Z196" s="106"/>
      <c r="AA196" s="106"/>
      <c r="AB196" s="106"/>
      <c r="AC196" s="106"/>
      <c r="AF196" s="106"/>
      <c r="AH196" s="106"/>
    </row>
    <row r="197" spans="2:34" x14ac:dyDescent="0.3">
      <c r="B197" s="106"/>
      <c r="C197" s="106"/>
      <c r="D197" s="106"/>
      <c r="E197" s="106"/>
      <c r="F197" s="106"/>
      <c r="G197" s="106"/>
      <c r="H197" s="106"/>
      <c r="I197" s="106"/>
      <c r="J197" s="106"/>
      <c r="K197" s="106"/>
      <c r="L197" s="106"/>
      <c r="M197" s="106"/>
      <c r="N197" s="106"/>
      <c r="O197" s="106"/>
      <c r="P197" s="106"/>
      <c r="Q197" s="106"/>
      <c r="R197" s="106"/>
      <c r="S197" s="106"/>
      <c r="T197" s="106"/>
      <c r="U197" s="106"/>
      <c r="V197" s="106"/>
      <c r="W197" s="106"/>
      <c r="X197" s="106"/>
      <c r="Y197" s="106"/>
      <c r="Z197" s="106"/>
      <c r="AA197" s="106"/>
      <c r="AB197" s="106"/>
      <c r="AC197" s="106"/>
      <c r="AF197" s="106"/>
      <c r="AH197" s="106"/>
    </row>
    <row r="198" spans="2:34" x14ac:dyDescent="0.3">
      <c r="B198" s="106"/>
      <c r="C198" s="106"/>
      <c r="D198" s="106"/>
      <c r="E198" s="106"/>
      <c r="F198" s="106"/>
      <c r="G198" s="106"/>
      <c r="H198" s="106"/>
      <c r="I198" s="106"/>
      <c r="J198" s="106"/>
      <c r="K198" s="106"/>
      <c r="L198" s="106"/>
      <c r="M198" s="106"/>
      <c r="N198" s="106"/>
      <c r="O198" s="106"/>
      <c r="P198" s="106"/>
      <c r="Q198" s="106"/>
      <c r="R198" s="106"/>
      <c r="S198" s="106"/>
      <c r="T198" s="106"/>
      <c r="U198" s="106"/>
      <c r="V198" s="106"/>
      <c r="W198" s="106"/>
      <c r="X198" s="106"/>
      <c r="Y198" s="106"/>
      <c r="Z198" s="106"/>
      <c r="AA198" s="106"/>
      <c r="AB198" s="106"/>
      <c r="AC198" s="106"/>
      <c r="AF198" s="106"/>
      <c r="AH198" s="106"/>
    </row>
    <row r="199" spans="2:34" x14ac:dyDescent="0.3">
      <c r="B199" s="106"/>
      <c r="C199" s="106"/>
      <c r="D199" s="106"/>
      <c r="E199" s="106"/>
      <c r="F199" s="106"/>
      <c r="G199" s="106"/>
      <c r="H199" s="106"/>
      <c r="I199" s="106"/>
      <c r="J199" s="106"/>
      <c r="K199" s="106"/>
      <c r="L199" s="106"/>
      <c r="M199" s="106"/>
      <c r="N199" s="106"/>
      <c r="O199" s="106"/>
      <c r="P199" s="106"/>
      <c r="Q199" s="106"/>
      <c r="R199" s="106"/>
      <c r="S199" s="106"/>
      <c r="T199" s="106"/>
      <c r="U199" s="106"/>
      <c r="V199" s="106"/>
      <c r="W199" s="106"/>
      <c r="X199" s="106"/>
      <c r="Y199" s="106"/>
      <c r="Z199" s="106"/>
      <c r="AA199" s="106"/>
      <c r="AB199" s="106"/>
      <c r="AC199" s="106"/>
      <c r="AF199" s="106"/>
      <c r="AH199" s="106"/>
    </row>
    <row r="200" spans="2:34" x14ac:dyDescent="0.3">
      <c r="B200" s="106"/>
      <c r="C200" s="106"/>
      <c r="D200" s="106"/>
      <c r="E200" s="106"/>
      <c r="F200" s="106"/>
      <c r="G200" s="106"/>
      <c r="H200" s="106"/>
      <c r="I200" s="106"/>
      <c r="J200" s="106"/>
      <c r="K200" s="106"/>
      <c r="L200" s="106"/>
      <c r="M200" s="106"/>
      <c r="N200" s="106"/>
      <c r="O200" s="106"/>
      <c r="P200" s="106"/>
      <c r="Q200" s="106"/>
      <c r="R200" s="106"/>
      <c r="S200" s="106"/>
      <c r="T200" s="106"/>
      <c r="U200" s="106"/>
      <c r="V200" s="106"/>
      <c r="W200" s="106"/>
      <c r="X200" s="106"/>
      <c r="Y200" s="106"/>
      <c r="Z200" s="106"/>
      <c r="AA200" s="106"/>
      <c r="AB200" s="106"/>
      <c r="AC200" s="106"/>
      <c r="AF200" s="106"/>
      <c r="AH200" s="106"/>
    </row>
  </sheetData>
  <mergeCells count="1">
    <mergeCell ref="A2:BB2"/>
  </mergeCells>
  <printOptions gridLines="1"/>
  <pageMargins left="0.05" right="0.05" top="0.05" bottom="0.05" header="0.3" footer="0.3"/>
  <pageSetup scale="84"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08"/>
  <sheetViews>
    <sheetView workbookViewId="0">
      <selection activeCell="E14" sqref="E14"/>
    </sheetView>
  </sheetViews>
  <sheetFormatPr defaultRowHeight="14.5" x14ac:dyDescent="0.35"/>
  <cols>
    <col min="1" max="1" width="12.26953125" customWidth="1"/>
    <col min="2" max="2" width="39.54296875" customWidth="1"/>
    <col min="3" max="3" width="33.81640625" customWidth="1"/>
    <col min="4" max="4" width="17.54296875" customWidth="1"/>
    <col min="5" max="5" width="38" customWidth="1"/>
  </cols>
  <sheetData>
    <row r="1" spans="1:5" x14ac:dyDescent="0.35">
      <c r="A1" t="s">
        <v>130</v>
      </c>
      <c r="B1" t="s">
        <v>131</v>
      </c>
      <c r="C1" t="s">
        <v>132</v>
      </c>
      <c r="D1" t="s">
        <v>12</v>
      </c>
      <c r="E1" t="s">
        <v>133</v>
      </c>
    </row>
    <row r="2" spans="1:5" x14ac:dyDescent="0.35">
      <c r="A2" t="s">
        <v>134</v>
      </c>
      <c r="B2" t="s">
        <v>122</v>
      </c>
      <c r="C2" t="s">
        <v>135</v>
      </c>
      <c r="D2" t="s">
        <v>136</v>
      </c>
      <c r="E2" t="e">
        <f>VLOOKUP(Table1[[#This Row],[Cred Code]],[1]!CredCode[[#All],[Cred Code]:[Department]],7,FALSE)</f>
        <v>#REF!</v>
      </c>
    </row>
    <row r="3" spans="1:5" x14ac:dyDescent="0.35">
      <c r="A3" t="s">
        <v>134</v>
      </c>
      <c r="B3" t="s">
        <v>122</v>
      </c>
      <c r="C3" t="s">
        <v>137</v>
      </c>
      <c r="D3" t="s">
        <v>136</v>
      </c>
      <c r="E3" t="e">
        <f>VLOOKUP(Table1[[#This Row],[Cred Code]],[1]!CredCode[[#All],[Cred Code]:[Department]],7,FALSE)</f>
        <v>#REF!</v>
      </c>
    </row>
    <row r="4" spans="1:5" x14ac:dyDescent="0.35">
      <c r="A4" t="s">
        <v>138</v>
      </c>
      <c r="B4" t="s">
        <v>122</v>
      </c>
      <c r="C4" t="s">
        <v>135</v>
      </c>
      <c r="D4" t="s">
        <v>136</v>
      </c>
      <c r="E4" t="e">
        <f>VLOOKUP(Table1[[#This Row],[Cred Code]],[1]!CredCode[[#All],[Cred Code]:[Department]],7,FALSE)</f>
        <v>#REF!</v>
      </c>
    </row>
    <row r="5" spans="1:5" x14ac:dyDescent="0.35">
      <c r="A5" t="s">
        <v>139</v>
      </c>
      <c r="B5" t="s">
        <v>122</v>
      </c>
      <c r="C5" t="s">
        <v>140</v>
      </c>
      <c r="D5" t="s">
        <v>136</v>
      </c>
      <c r="E5" t="e">
        <f>VLOOKUP(Table1[[#This Row],[Cred Code]],[1]!CredCode[[#All],[Cred Code]:[Department]],7,FALSE)</f>
        <v>#REF!</v>
      </c>
    </row>
    <row r="6" spans="1:5" x14ac:dyDescent="0.35">
      <c r="A6" t="s">
        <v>134</v>
      </c>
      <c r="B6" t="s">
        <v>122</v>
      </c>
      <c r="C6" t="s">
        <v>141</v>
      </c>
      <c r="D6" t="s">
        <v>136</v>
      </c>
      <c r="E6" t="e">
        <f>VLOOKUP(Table1[[#This Row],[Cred Code]],[1]!CredCode[[#All],[Cred Code]:[Department]],7,FALSE)</f>
        <v>#REF!</v>
      </c>
    </row>
    <row r="7" spans="1:5" x14ac:dyDescent="0.35">
      <c r="A7" t="s">
        <v>139</v>
      </c>
      <c r="B7" t="s">
        <v>122</v>
      </c>
      <c r="C7" t="s">
        <v>137</v>
      </c>
      <c r="D7" t="s">
        <v>136</v>
      </c>
      <c r="E7" t="e">
        <f>VLOOKUP(Table1[[#This Row],[Cred Code]],[1]!CredCode[[#All],[Cred Code]:[Department]],7,FALSE)</f>
        <v>#REF!</v>
      </c>
    </row>
    <row r="8" spans="1:5" x14ac:dyDescent="0.35">
      <c r="A8" t="s">
        <v>134</v>
      </c>
      <c r="B8" t="s">
        <v>122</v>
      </c>
      <c r="C8" t="s">
        <v>140</v>
      </c>
      <c r="D8" t="s">
        <v>136</v>
      </c>
      <c r="E8" t="e">
        <f>VLOOKUP(Table1[[#This Row],[Cred Code]],[1]!CredCode[[#All],[Cred Code]:[Department]],7,FALSE)</f>
        <v>#REF!</v>
      </c>
    </row>
    <row r="9" spans="1:5" x14ac:dyDescent="0.35">
      <c r="A9" t="s">
        <v>134</v>
      </c>
      <c r="B9" t="s">
        <v>122</v>
      </c>
      <c r="C9" t="s">
        <v>140</v>
      </c>
      <c r="D9" t="s">
        <v>136</v>
      </c>
      <c r="E9" t="e">
        <f>VLOOKUP(Table1[[#This Row],[Cred Code]],[1]!CredCode[[#All],[Cred Code]:[Department]],7,FALSE)</f>
        <v>#REF!</v>
      </c>
    </row>
    <row r="10" spans="1:5" x14ac:dyDescent="0.35">
      <c r="A10" t="s">
        <v>134</v>
      </c>
      <c r="B10" t="s">
        <v>122</v>
      </c>
      <c r="C10" t="s">
        <v>140</v>
      </c>
      <c r="D10" t="s">
        <v>136</v>
      </c>
      <c r="E10" t="e">
        <f>VLOOKUP(Table1[[#This Row],[Cred Code]],[1]!CredCode[[#All],[Cred Code]:[Department]],7,FALSE)</f>
        <v>#REF!</v>
      </c>
    </row>
    <row r="11" spans="1:5" x14ac:dyDescent="0.35">
      <c r="A11" t="s">
        <v>134</v>
      </c>
      <c r="B11" t="s">
        <v>122</v>
      </c>
      <c r="C11" t="s">
        <v>140</v>
      </c>
      <c r="D11" t="s">
        <v>136</v>
      </c>
      <c r="E11" t="e">
        <f>VLOOKUP(Table1[[#This Row],[Cred Code]],[1]!CredCode[[#All],[Cred Code]:[Department]],7,FALSE)</f>
        <v>#REF!</v>
      </c>
    </row>
    <row r="12" spans="1:5" x14ac:dyDescent="0.35">
      <c r="A12" t="s">
        <v>134</v>
      </c>
      <c r="B12" t="s">
        <v>122</v>
      </c>
      <c r="C12" t="s">
        <v>140</v>
      </c>
      <c r="D12" t="s">
        <v>136</v>
      </c>
      <c r="E12" t="e">
        <f>VLOOKUP(Table1[[#This Row],[Cred Code]],[1]!CredCode[[#All],[Cred Code]:[Department]],7,FALSE)</f>
        <v>#REF!</v>
      </c>
    </row>
    <row r="13" spans="1:5" x14ac:dyDescent="0.35">
      <c r="A13" t="s">
        <v>134</v>
      </c>
      <c r="B13" t="s">
        <v>122</v>
      </c>
      <c r="C13" t="s">
        <v>140</v>
      </c>
      <c r="D13" t="s">
        <v>136</v>
      </c>
      <c r="E13" t="e">
        <f>VLOOKUP(Table1[[#This Row],[Cred Code]],[1]!CredCode[[#All],[Cred Code]:[Department]],7,FALSE)</f>
        <v>#REF!</v>
      </c>
    </row>
    <row r="14" spans="1:5" x14ac:dyDescent="0.35">
      <c r="A14" t="s">
        <v>134</v>
      </c>
      <c r="B14" t="s">
        <v>122</v>
      </c>
      <c r="C14" t="s">
        <v>142</v>
      </c>
      <c r="D14" t="s">
        <v>136</v>
      </c>
      <c r="E14" t="e">
        <f>VLOOKUP(Table1[[#This Row],[Cred Code]],[1]!CredCode[[#All],[Cred Code]:[Department]],7,FALSE)</f>
        <v>#REF!</v>
      </c>
    </row>
    <row r="15" spans="1:5" x14ac:dyDescent="0.35">
      <c r="A15" t="s">
        <v>143</v>
      </c>
      <c r="B15" t="s">
        <v>122</v>
      </c>
      <c r="C15" t="s">
        <v>137</v>
      </c>
      <c r="D15" t="s">
        <v>136</v>
      </c>
      <c r="E15" t="e">
        <f>VLOOKUP(Table1[[#This Row],[Cred Code]],[1]!CredCode[[#All],[Cred Code]:[Department]],7,FALSE)</f>
        <v>#REF!</v>
      </c>
    </row>
    <row r="16" spans="1:5" x14ac:dyDescent="0.35">
      <c r="A16" t="s">
        <v>139</v>
      </c>
      <c r="B16" t="s">
        <v>122</v>
      </c>
      <c r="C16" t="s">
        <v>137</v>
      </c>
      <c r="D16" t="s">
        <v>136</v>
      </c>
      <c r="E16" t="e">
        <f>VLOOKUP(Table1[[#This Row],[Cred Code]],[1]!CredCode[[#All],[Cred Code]:[Department]],7,FALSE)</f>
        <v>#REF!</v>
      </c>
    </row>
    <row r="17" spans="1:5" x14ac:dyDescent="0.35">
      <c r="A17" t="s">
        <v>134</v>
      </c>
      <c r="B17" t="s">
        <v>122</v>
      </c>
      <c r="C17" t="s">
        <v>142</v>
      </c>
      <c r="D17" t="s">
        <v>136</v>
      </c>
      <c r="E17" t="e">
        <f>VLOOKUP(Table1[[#This Row],[Cred Code]],[1]!CredCode[[#All],[Cred Code]:[Department]],7,FALSE)</f>
        <v>#REF!</v>
      </c>
    </row>
    <row r="18" spans="1:5" x14ac:dyDescent="0.35">
      <c r="A18" t="s">
        <v>134</v>
      </c>
      <c r="B18" t="s">
        <v>122</v>
      </c>
      <c r="C18" t="s">
        <v>141</v>
      </c>
      <c r="D18" t="s">
        <v>136</v>
      </c>
      <c r="E18" t="e">
        <f>VLOOKUP(Table1[[#This Row],[Cred Code]],[1]!CredCode[[#All],[Cred Code]:[Department]],7,FALSE)</f>
        <v>#REF!</v>
      </c>
    </row>
    <row r="19" spans="1:5" x14ac:dyDescent="0.35">
      <c r="A19" t="s">
        <v>134</v>
      </c>
      <c r="B19" t="s">
        <v>122</v>
      </c>
      <c r="C19" t="s">
        <v>144</v>
      </c>
      <c r="D19" t="s">
        <v>136</v>
      </c>
      <c r="E19" t="e">
        <f>VLOOKUP(Table1[[#This Row],[Cred Code]],[1]!CredCode[[#All],[Cred Code]:[Department]],7,FALSE)</f>
        <v>#REF!</v>
      </c>
    </row>
    <row r="20" spans="1:5" x14ac:dyDescent="0.35">
      <c r="A20" t="s">
        <v>145</v>
      </c>
      <c r="B20" t="s">
        <v>122</v>
      </c>
      <c r="C20" t="s">
        <v>140</v>
      </c>
      <c r="D20" t="s">
        <v>136</v>
      </c>
      <c r="E20" t="e">
        <f>VLOOKUP(Table1[[#This Row],[Cred Code]],[1]!CredCode[[#All],[Cred Code]:[Department]],7,FALSE)</f>
        <v>#REF!</v>
      </c>
    </row>
    <row r="21" spans="1:5" x14ac:dyDescent="0.35">
      <c r="A21" t="s">
        <v>134</v>
      </c>
      <c r="B21" t="s">
        <v>122</v>
      </c>
      <c r="C21" t="s">
        <v>140</v>
      </c>
      <c r="D21" t="s">
        <v>136</v>
      </c>
      <c r="E21" t="e">
        <f>VLOOKUP(Table1[[#This Row],[Cred Code]],[1]!CredCode[[#All],[Cred Code]:[Department]],7,FALSE)</f>
        <v>#REF!</v>
      </c>
    </row>
    <row r="22" spans="1:5" x14ac:dyDescent="0.35">
      <c r="A22" t="s">
        <v>139</v>
      </c>
      <c r="B22" t="s">
        <v>122</v>
      </c>
      <c r="C22" t="s">
        <v>140</v>
      </c>
      <c r="D22" t="s">
        <v>136</v>
      </c>
      <c r="E22" t="e">
        <f>VLOOKUP(Table1[[#This Row],[Cred Code]],[1]!CredCode[[#All],[Cred Code]:[Department]],7,FALSE)</f>
        <v>#REF!</v>
      </c>
    </row>
    <row r="23" spans="1:5" x14ac:dyDescent="0.35">
      <c r="A23" t="s">
        <v>139</v>
      </c>
      <c r="B23" t="s">
        <v>122</v>
      </c>
      <c r="C23" t="s">
        <v>140</v>
      </c>
      <c r="D23" t="s">
        <v>136</v>
      </c>
      <c r="E23" t="e">
        <f>VLOOKUP(Table1[[#This Row],[Cred Code]],[1]!CredCode[[#All],[Cred Code]:[Department]],7,FALSE)</f>
        <v>#REF!</v>
      </c>
    </row>
    <row r="24" spans="1:5" x14ac:dyDescent="0.35">
      <c r="A24" t="s">
        <v>134</v>
      </c>
      <c r="B24" t="s">
        <v>122</v>
      </c>
      <c r="C24" t="s">
        <v>146</v>
      </c>
      <c r="D24" t="s">
        <v>136</v>
      </c>
      <c r="E24" t="e">
        <f>VLOOKUP(Table1[[#This Row],[Cred Code]],[1]!CredCode[[#All],[Cred Code]:[Department]],7,FALSE)</f>
        <v>#REF!</v>
      </c>
    </row>
    <row r="25" spans="1:5" x14ac:dyDescent="0.35">
      <c r="A25" t="s">
        <v>139</v>
      </c>
      <c r="B25" t="s">
        <v>122</v>
      </c>
      <c r="C25" t="s">
        <v>147</v>
      </c>
      <c r="D25" t="s">
        <v>136</v>
      </c>
      <c r="E25" t="e">
        <f>VLOOKUP(Table1[[#This Row],[Cred Code]],[1]!CredCode[[#All],[Cred Code]:[Department]],7,FALSE)</f>
        <v>#REF!</v>
      </c>
    </row>
    <row r="26" spans="1:5" x14ac:dyDescent="0.35">
      <c r="A26" t="s">
        <v>134</v>
      </c>
      <c r="B26" t="s">
        <v>122</v>
      </c>
      <c r="C26" t="s">
        <v>147</v>
      </c>
      <c r="D26" t="s">
        <v>136</v>
      </c>
      <c r="E26" t="e">
        <f>VLOOKUP(Table1[[#This Row],[Cred Code]],[1]!CredCode[[#All],[Cred Code]:[Department]],7,FALSE)</f>
        <v>#REF!</v>
      </c>
    </row>
    <row r="27" spans="1:5" x14ac:dyDescent="0.35">
      <c r="A27" t="s">
        <v>139</v>
      </c>
      <c r="B27" t="s">
        <v>122</v>
      </c>
      <c r="C27" t="s">
        <v>140</v>
      </c>
      <c r="D27" t="s">
        <v>136</v>
      </c>
      <c r="E27" t="e">
        <f>VLOOKUP(Table1[[#This Row],[Cred Code]],[1]!CredCode[[#All],[Cred Code]:[Department]],7,FALSE)</f>
        <v>#REF!</v>
      </c>
    </row>
    <row r="28" spans="1:5" x14ac:dyDescent="0.35">
      <c r="A28" t="s">
        <v>134</v>
      </c>
      <c r="B28" t="s">
        <v>122</v>
      </c>
      <c r="C28" t="s">
        <v>141</v>
      </c>
      <c r="D28" t="s">
        <v>136</v>
      </c>
      <c r="E28" t="e">
        <f>VLOOKUP(Table1[[#This Row],[Cred Code]],[1]!CredCode[[#All],[Cred Code]:[Department]],7,FALSE)</f>
        <v>#REF!</v>
      </c>
    </row>
    <row r="29" spans="1:5" x14ac:dyDescent="0.35">
      <c r="A29" t="s">
        <v>139</v>
      </c>
      <c r="B29" t="s">
        <v>122</v>
      </c>
      <c r="C29" t="s">
        <v>140</v>
      </c>
      <c r="D29" t="s">
        <v>136</v>
      </c>
      <c r="E29" t="e">
        <f>VLOOKUP(Table1[[#This Row],[Cred Code]],[1]!CredCode[[#All],[Cred Code]:[Department]],7,FALSE)</f>
        <v>#REF!</v>
      </c>
    </row>
    <row r="30" spans="1:5" x14ac:dyDescent="0.35">
      <c r="A30" t="s">
        <v>139</v>
      </c>
      <c r="B30" t="s">
        <v>122</v>
      </c>
      <c r="C30" t="s">
        <v>140</v>
      </c>
      <c r="D30" t="s">
        <v>136</v>
      </c>
      <c r="E30" t="e">
        <f>VLOOKUP(Table1[[#This Row],[Cred Code]],[1]!CredCode[[#All],[Cred Code]:[Department]],7,FALSE)</f>
        <v>#REF!</v>
      </c>
    </row>
    <row r="31" spans="1:5" x14ac:dyDescent="0.35">
      <c r="A31" t="s">
        <v>134</v>
      </c>
      <c r="B31" t="s">
        <v>122</v>
      </c>
      <c r="C31" t="s">
        <v>140</v>
      </c>
      <c r="D31" t="s">
        <v>136</v>
      </c>
      <c r="E31" t="e">
        <f>VLOOKUP(Table1[[#This Row],[Cred Code]],[1]!CredCode[[#All],[Cred Code]:[Department]],7,FALSE)</f>
        <v>#REF!</v>
      </c>
    </row>
    <row r="32" spans="1:5" x14ac:dyDescent="0.35">
      <c r="A32" t="s">
        <v>134</v>
      </c>
      <c r="B32" t="s">
        <v>122</v>
      </c>
      <c r="C32" t="s">
        <v>140</v>
      </c>
      <c r="D32" t="s">
        <v>136</v>
      </c>
      <c r="E32" t="e">
        <f>VLOOKUP(Table1[[#This Row],[Cred Code]],[1]!CredCode[[#All],[Cred Code]:[Department]],7,FALSE)</f>
        <v>#REF!</v>
      </c>
    </row>
    <row r="33" spans="1:5" x14ac:dyDescent="0.35">
      <c r="A33" t="s">
        <v>134</v>
      </c>
      <c r="B33" t="s">
        <v>122</v>
      </c>
      <c r="C33" t="s">
        <v>140</v>
      </c>
      <c r="D33" t="s">
        <v>136</v>
      </c>
      <c r="E33" t="e">
        <f>VLOOKUP(Table1[[#This Row],[Cred Code]],[1]!CredCode[[#All],[Cred Code]:[Department]],7,FALSE)</f>
        <v>#REF!</v>
      </c>
    </row>
    <row r="34" spans="1:5" x14ac:dyDescent="0.35">
      <c r="A34" t="s">
        <v>134</v>
      </c>
      <c r="B34" t="s">
        <v>122</v>
      </c>
      <c r="C34" t="s">
        <v>137</v>
      </c>
      <c r="D34" t="s">
        <v>136</v>
      </c>
      <c r="E34" t="e">
        <f>VLOOKUP(Table1[[#This Row],[Cred Code]],[1]!CredCode[[#All],[Cred Code]:[Department]],7,FALSE)</f>
        <v>#REF!</v>
      </c>
    </row>
    <row r="35" spans="1:5" x14ac:dyDescent="0.35">
      <c r="A35" t="s">
        <v>134</v>
      </c>
      <c r="B35" t="s">
        <v>122</v>
      </c>
      <c r="C35" t="s">
        <v>147</v>
      </c>
      <c r="D35" t="s">
        <v>136</v>
      </c>
      <c r="E35" t="e">
        <f>VLOOKUP(Table1[[#This Row],[Cred Code]],[1]!CredCode[[#All],[Cred Code]:[Department]],7,FALSE)</f>
        <v>#REF!</v>
      </c>
    </row>
    <row r="36" spans="1:5" x14ac:dyDescent="0.35">
      <c r="A36" t="s">
        <v>134</v>
      </c>
      <c r="B36" t="s">
        <v>148</v>
      </c>
      <c r="C36" t="s">
        <v>140</v>
      </c>
      <c r="D36" t="s">
        <v>136</v>
      </c>
      <c r="E36" t="e">
        <f>VLOOKUP(Table1[[#This Row],[Cred Code]],[1]!CredCode[[#All],[Cred Code]:[Department]],7,FALSE)</f>
        <v>#REF!</v>
      </c>
    </row>
    <row r="37" spans="1:5" x14ac:dyDescent="0.35">
      <c r="A37" t="s">
        <v>139</v>
      </c>
      <c r="B37" t="s">
        <v>148</v>
      </c>
      <c r="C37" t="s">
        <v>149</v>
      </c>
      <c r="D37" t="s">
        <v>136</v>
      </c>
      <c r="E37" t="e">
        <f>VLOOKUP(Table1[[#This Row],[Cred Code]],[1]!CredCode[[#All],[Cred Code]:[Department]],7,FALSE)</f>
        <v>#REF!</v>
      </c>
    </row>
    <row r="38" spans="1:5" x14ac:dyDescent="0.35">
      <c r="A38" t="s">
        <v>139</v>
      </c>
      <c r="D38" t="s">
        <v>150</v>
      </c>
      <c r="E38" t="e">
        <f>VLOOKUP(Table1[[#This Row],[Cred Code]],[1]!CredCode[[#All],[Cred Code]:[Department]],7,FALSE)</f>
        <v>#REF!</v>
      </c>
    </row>
    <row r="39" spans="1:5" x14ac:dyDescent="0.35">
      <c r="A39" t="s">
        <v>139</v>
      </c>
      <c r="D39" t="s">
        <v>150</v>
      </c>
      <c r="E39" t="e">
        <f>VLOOKUP(Table1[[#This Row],[Cred Code]],[1]!CredCode[[#All],[Cred Code]:[Department]],7,FALSE)</f>
        <v>#REF!</v>
      </c>
    </row>
    <row r="40" spans="1:5" x14ac:dyDescent="0.35">
      <c r="A40" t="s">
        <v>134</v>
      </c>
      <c r="D40" t="s">
        <v>150</v>
      </c>
      <c r="E40" t="e">
        <f>VLOOKUP(Table1[[#This Row],[Cred Code]],[1]!CredCode[[#All],[Cred Code]:[Department]],7,FALSE)</f>
        <v>#REF!</v>
      </c>
    </row>
    <row r="41" spans="1:5" x14ac:dyDescent="0.35">
      <c r="A41" t="s">
        <v>134</v>
      </c>
      <c r="D41" t="s">
        <v>150</v>
      </c>
      <c r="E41" t="e">
        <f>VLOOKUP(Table1[[#This Row],[Cred Code]],[1]!CredCode[[#All],[Cred Code]:[Department]],7,FALSE)</f>
        <v>#REF!</v>
      </c>
    </row>
    <row r="42" spans="1:5" x14ac:dyDescent="0.35">
      <c r="A42" t="s">
        <v>139</v>
      </c>
      <c r="D42" t="s">
        <v>150</v>
      </c>
      <c r="E42" t="e">
        <f>VLOOKUP(Table1[[#This Row],[Cred Code]],[1]!CredCode[[#All],[Cred Code]:[Department]],7,FALSE)</f>
        <v>#REF!</v>
      </c>
    </row>
    <row r="43" spans="1:5" x14ac:dyDescent="0.35">
      <c r="A43" t="s">
        <v>134</v>
      </c>
      <c r="D43" t="s">
        <v>150</v>
      </c>
      <c r="E43" t="e">
        <f>VLOOKUP(Table1[[#This Row],[Cred Code]],[1]!CredCode[[#All],[Cred Code]:[Department]],7,FALSE)</f>
        <v>#REF!</v>
      </c>
    </row>
    <row r="44" spans="1:5" x14ac:dyDescent="0.35">
      <c r="A44" t="s">
        <v>134</v>
      </c>
      <c r="D44" t="s">
        <v>150</v>
      </c>
      <c r="E44" t="e">
        <f>VLOOKUP(Table1[[#This Row],[Cred Code]],[1]!CredCode[[#All],[Cred Code]:[Department]],7,FALSE)</f>
        <v>#REF!</v>
      </c>
    </row>
    <row r="45" spans="1:5" x14ac:dyDescent="0.35">
      <c r="A45" t="s">
        <v>145</v>
      </c>
      <c r="D45" t="s">
        <v>150</v>
      </c>
      <c r="E45" t="e">
        <f>VLOOKUP(Table1[[#This Row],[Cred Code]],[1]!CredCode[[#All],[Cred Code]:[Department]],7,FALSE)</f>
        <v>#REF!</v>
      </c>
    </row>
    <row r="46" spans="1:5" x14ac:dyDescent="0.35">
      <c r="A46" t="s">
        <v>134</v>
      </c>
      <c r="D46" t="s">
        <v>150</v>
      </c>
      <c r="E46" t="e">
        <f>VLOOKUP(Table1[[#This Row],[Cred Code]],[1]!CredCode[[#All],[Cred Code]:[Department]],7,FALSE)</f>
        <v>#REF!</v>
      </c>
    </row>
    <row r="47" spans="1:5" x14ac:dyDescent="0.35">
      <c r="A47" t="s">
        <v>139</v>
      </c>
      <c r="D47" t="s">
        <v>150</v>
      </c>
      <c r="E47" t="e">
        <f>VLOOKUP(Table1[[#This Row],[Cred Code]],[1]!CredCode[[#All],[Cred Code]:[Department]],7,FALSE)</f>
        <v>#REF!</v>
      </c>
    </row>
    <row r="48" spans="1:5" x14ac:dyDescent="0.35">
      <c r="A48" t="s">
        <v>134</v>
      </c>
      <c r="D48" t="s">
        <v>150</v>
      </c>
      <c r="E48" t="e">
        <f>VLOOKUP(Table1[[#This Row],[Cred Code]],[1]!CredCode[[#All],[Cred Code]:[Department]],7,FALSE)</f>
        <v>#REF!</v>
      </c>
    </row>
    <row r="49" spans="1:5" x14ac:dyDescent="0.35">
      <c r="A49" t="s">
        <v>134</v>
      </c>
      <c r="D49" t="s">
        <v>150</v>
      </c>
      <c r="E49" t="e">
        <f>VLOOKUP(Table1[[#This Row],[Cred Code]],[1]!CredCode[[#All],[Cred Code]:[Department]],7,FALSE)</f>
        <v>#REF!</v>
      </c>
    </row>
    <row r="50" spans="1:5" x14ac:dyDescent="0.35">
      <c r="A50" t="s">
        <v>134</v>
      </c>
      <c r="D50" t="s">
        <v>150</v>
      </c>
      <c r="E50" t="e">
        <f>VLOOKUP(Table1[[#This Row],[Cred Code]],[1]!CredCode[[#All],[Cred Code]:[Department]],7,FALSE)</f>
        <v>#REF!</v>
      </c>
    </row>
    <row r="51" spans="1:5" x14ac:dyDescent="0.35">
      <c r="A51" t="s">
        <v>139</v>
      </c>
      <c r="D51" t="s">
        <v>150</v>
      </c>
      <c r="E51" t="e">
        <f>VLOOKUP(Table1[[#This Row],[Cred Code]],[1]!CredCode[[#All],[Cred Code]:[Department]],7,FALSE)</f>
        <v>#REF!</v>
      </c>
    </row>
    <row r="52" spans="1:5" x14ac:dyDescent="0.35">
      <c r="A52" t="s">
        <v>134</v>
      </c>
      <c r="D52" t="s">
        <v>150</v>
      </c>
      <c r="E52" t="e">
        <f>VLOOKUP(Table1[[#This Row],[Cred Code]],[1]!CredCode[[#All],[Cred Code]:[Department]],7,FALSE)</f>
        <v>#REF!</v>
      </c>
    </row>
    <row r="53" spans="1:5" x14ac:dyDescent="0.35">
      <c r="A53" t="s">
        <v>134</v>
      </c>
      <c r="D53" t="s">
        <v>150</v>
      </c>
      <c r="E53" t="e">
        <f>VLOOKUP(Table1[[#This Row],[Cred Code]],[1]!CredCode[[#All],[Cred Code]:[Department]],7,FALSE)</f>
        <v>#REF!</v>
      </c>
    </row>
    <row r="54" spans="1:5" x14ac:dyDescent="0.35">
      <c r="A54" t="s">
        <v>134</v>
      </c>
      <c r="D54" t="s">
        <v>150</v>
      </c>
      <c r="E54" t="e">
        <f>VLOOKUP(Table1[[#This Row],[Cred Code]],[1]!CredCode[[#All],[Cred Code]:[Department]],7,FALSE)</f>
        <v>#REF!</v>
      </c>
    </row>
    <row r="55" spans="1:5" x14ac:dyDescent="0.35">
      <c r="A55" t="s">
        <v>134</v>
      </c>
      <c r="D55" t="s">
        <v>150</v>
      </c>
      <c r="E55" t="e">
        <f>VLOOKUP(Table1[[#This Row],[Cred Code]],[1]!CredCode[[#All],[Cred Code]:[Department]],7,FALSE)</f>
        <v>#REF!</v>
      </c>
    </row>
    <row r="56" spans="1:5" x14ac:dyDescent="0.35">
      <c r="A56" t="s">
        <v>139</v>
      </c>
      <c r="D56" t="s">
        <v>150</v>
      </c>
      <c r="E56" t="e">
        <f>VLOOKUP(Table1[[#This Row],[Cred Code]],[1]!CredCode[[#All],[Cred Code]:[Department]],7,FALSE)</f>
        <v>#REF!</v>
      </c>
    </row>
    <row r="57" spans="1:5" x14ac:dyDescent="0.35">
      <c r="A57" t="s">
        <v>134</v>
      </c>
      <c r="D57" t="s">
        <v>150</v>
      </c>
      <c r="E57" t="e">
        <f>VLOOKUP(Table1[[#This Row],[Cred Code]],[1]!CredCode[[#All],[Cred Code]:[Department]],7,FALSE)</f>
        <v>#REF!</v>
      </c>
    </row>
    <row r="58" spans="1:5" x14ac:dyDescent="0.35">
      <c r="A58" t="s">
        <v>151</v>
      </c>
      <c r="B58" t="s">
        <v>122</v>
      </c>
      <c r="C58" t="s">
        <v>135</v>
      </c>
      <c r="D58" t="s">
        <v>136</v>
      </c>
      <c r="E58" t="e">
        <f>VLOOKUP(Table1[[#This Row],[Cred Code]],[1]!CredCode[[#All],[Cred Code]:[Department]],7,FALSE)</f>
        <v>#REF!</v>
      </c>
    </row>
    <row r="59" spans="1:5" x14ac:dyDescent="0.35">
      <c r="A59" t="s">
        <v>151</v>
      </c>
      <c r="B59" t="s">
        <v>122</v>
      </c>
      <c r="C59" t="s">
        <v>149</v>
      </c>
      <c r="D59" t="s">
        <v>136</v>
      </c>
      <c r="E59" t="e">
        <f>VLOOKUP(Table1[[#This Row],[Cred Code]],[1]!CredCode[[#All],[Cred Code]:[Department]],7,FALSE)</f>
        <v>#REF!</v>
      </c>
    </row>
    <row r="60" spans="1:5" x14ac:dyDescent="0.35">
      <c r="A60" t="s">
        <v>152</v>
      </c>
      <c r="B60" t="s">
        <v>122</v>
      </c>
      <c r="C60" t="s">
        <v>140</v>
      </c>
      <c r="D60" t="s">
        <v>136</v>
      </c>
      <c r="E60" t="e">
        <f>VLOOKUP(Table1[[#This Row],[Cred Code]],[1]!CredCode[[#All],[Cred Code]:[Department]],7,FALSE)</f>
        <v>#REF!</v>
      </c>
    </row>
    <row r="61" spans="1:5" x14ac:dyDescent="0.35">
      <c r="A61" t="s">
        <v>153</v>
      </c>
      <c r="B61" t="s">
        <v>122</v>
      </c>
      <c r="C61" t="s">
        <v>144</v>
      </c>
      <c r="D61" t="s">
        <v>136</v>
      </c>
      <c r="E61" t="e">
        <f>VLOOKUP(Table1[[#This Row],[Cred Code]],[1]!CredCode[[#All],[Cred Code]:[Department]],7,FALSE)</f>
        <v>#REF!</v>
      </c>
    </row>
    <row r="62" spans="1:5" x14ac:dyDescent="0.35">
      <c r="A62" t="s">
        <v>154</v>
      </c>
      <c r="B62" t="s">
        <v>122</v>
      </c>
      <c r="C62" t="s">
        <v>140</v>
      </c>
      <c r="D62" t="s">
        <v>136</v>
      </c>
      <c r="E62" t="e">
        <f>VLOOKUP(Table1[[#This Row],[Cred Code]],[1]!CredCode[[#All],[Cred Code]:[Department]],7,FALSE)</f>
        <v>#REF!</v>
      </c>
    </row>
    <row r="63" spans="1:5" x14ac:dyDescent="0.35">
      <c r="A63" t="s">
        <v>151</v>
      </c>
      <c r="B63" t="s">
        <v>122</v>
      </c>
      <c r="C63" t="s">
        <v>155</v>
      </c>
      <c r="D63" t="s">
        <v>136</v>
      </c>
      <c r="E63" t="e">
        <f>VLOOKUP(Table1[[#This Row],[Cred Code]],[1]!CredCode[[#All],[Cred Code]:[Department]],7,FALSE)</f>
        <v>#REF!</v>
      </c>
    </row>
    <row r="64" spans="1:5" x14ac:dyDescent="0.35">
      <c r="A64" t="s">
        <v>154</v>
      </c>
      <c r="B64" t="s">
        <v>122</v>
      </c>
      <c r="C64" t="s">
        <v>147</v>
      </c>
      <c r="D64" t="s">
        <v>136</v>
      </c>
      <c r="E64" t="e">
        <f>VLOOKUP(Table1[[#This Row],[Cred Code]],[1]!CredCode[[#All],[Cred Code]:[Department]],7,FALSE)</f>
        <v>#REF!</v>
      </c>
    </row>
    <row r="65" spans="1:5" x14ac:dyDescent="0.35">
      <c r="A65" t="s">
        <v>156</v>
      </c>
      <c r="B65" t="s">
        <v>122</v>
      </c>
      <c r="C65" t="s">
        <v>140</v>
      </c>
      <c r="D65" t="s">
        <v>136</v>
      </c>
      <c r="E65" t="e">
        <f>VLOOKUP(Table1[[#This Row],[Cred Code]],[1]!CredCode[[#All],[Cred Code]:[Department]],7,FALSE)</f>
        <v>#REF!</v>
      </c>
    </row>
    <row r="66" spans="1:5" x14ac:dyDescent="0.35">
      <c r="A66" t="s">
        <v>157</v>
      </c>
      <c r="B66" t="s">
        <v>122</v>
      </c>
      <c r="C66" t="s">
        <v>155</v>
      </c>
      <c r="D66" t="s">
        <v>136</v>
      </c>
      <c r="E66" t="e">
        <f>VLOOKUP(Table1[[#This Row],[Cred Code]],[1]!CredCode[[#All],[Cred Code]:[Department]],7,FALSE)</f>
        <v>#REF!</v>
      </c>
    </row>
    <row r="67" spans="1:5" x14ac:dyDescent="0.35">
      <c r="A67" t="s">
        <v>151</v>
      </c>
      <c r="B67" t="s">
        <v>122</v>
      </c>
      <c r="C67" t="s">
        <v>155</v>
      </c>
      <c r="D67" t="s">
        <v>136</v>
      </c>
      <c r="E67" t="e">
        <f>VLOOKUP(Table1[[#This Row],[Cred Code]],[1]!CredCode[[#All],[Cred Code]:[Department]],7,FALSE)</f>
        <v>#REF!</v>
      </c>
    </row>
    <row r="68" spans="1:5" x14ac:dyDescent="0.35">
      <c r="A68" t="s">
        <v>156</v>
      </c>
      <c r="B68" t="s">
        <v>122</v>
      </c>
      <c r="C68" t="s">
        <v>140</v>
      </c>
      <c r="D68" t="s">
        <v>136</v>
      </c>
      <c r="E68" t="e">
        <f>VLOOKUP(Table1[[#This Row],[Cred Code]],[1]!CredCode[[#All],[Cred Code]:[Department]],7,FALSE)</f>
        <v>#REF!</v>
      </c>
    </row>
    <row r="69" spans="1:5" x14ac:dyDescent="0.35">
      <c r="A69" t="s">
        <v>158</v>
      </c>
      <c r="B69" t="s">
        <v>122</v>
      </c>
      <c r="C69" t="s">
        <v>142</v>
      </c>
      <c r="D69" t="s">
        <v>136</v>
      </c>
      <c r="E69" t="e">
        <f>VLOOKUP(Table1[[#This Row],[Cred Code]],[1]!CredCode[[#All],[Cred Code]:[Department]],7,FALSE)</f>
        <v>#REF!</v>
      </c>
    </row>
    <row r="70" spans="1:5" x14ac:dyDescent="0.35">
      <c r="A70" t="s">
        <v>158</v>
      </c>
      <c r="B70" t="s">
        <v>122</v>
      </c>
      <c r="C70" t="s">
        <v>147</v>
      </c>
      <c r="D70" t="s">
        <v>136</v>
      </c>
      <c r="E70" t="e">
        <f>VLOOKUP(Table1[[#This Row],[Cred Code]],[1]!CredCode[[#All],[Cred Code]:[Department]],7,FALSE)</f>
        <v>#REF!</v>
      </c>
    </row>
    <row r="71" spans="1:5" x14ac:dyDescent="0.35">
      <c r="A71" t="s">
        <v>152</v>
      </c>
      <c r="B71" t="s">
        <v>122</v>
      </c>
      <c r="C71" t="s">
        <v>140</v>
      </c>
      <c r="D71" t="s">
        <v>136</v>
      </c>
      <c r="E71" t="e">
        <f>VLOOKUP(Table1[[#This Row],[Cred Code]],[1]!CredCode[[#All],[Cred Code]:[Department]],7,FALSE)</f>
        <v>#REF!</v>
      </c>
    </row>
    <row r="72" spans="1:5" x14ac:dyDescent="0.35">
      <c r="A72" t="s">
        <v>156</v>
      </c>
      <c r="B72" t="s">
        <v>122</v>
      </c>
      <c r="C72" t="s">
        <v>147</v>
      </c>
      <c r="D72" t="s">
        <v>136</v>
      </c>
      <c r="E72" t="e">
        <f>VLOOKUP(Table1[[#This Row],[Cred Code]],[1]!CredCode[[#All],[Cred Code]:[Department]],7,FALSE)</f>
        <v>#REF!</v>
      </c>
    </row>
    <row r="73" spans="1:5" x14ac:dyDescent="0.35">
      <c r="A73" t="s">
        <v>152</v>
      </c>
      <c r="B73" t="s">
        <v>122</v>
      </c>
      <c r="C73" t="s">
        <v>137</v>
      </c>
      <c r="D73" t="s">
        <v>136</v>
      </c>
      <c r="E73" t="e">
        <f>VLOOKUP(Table1[[#This Row],[Cred Code]],[1]!CredCode[[#All],[Cred Code]:[Department]],7,FALSE)</f>
        <v>#REF!</v>
      </c>
    </row>
    <row r="74" spans="1:5" x14ac:dyDescent="0.35">
      <c r="A74" t="s">
        <v>152</v>
      </c>
      <c r="B74" t="s">
        <v>148</v>
      </c>
      <c r="C74" t="s">
        <v>159</v>
      </c>
      <c r="D74" t="s">
        <v>136</v>
      </c>
      <c r="E74" t="e">
        <f>VLOOKUP(Table1[[#This Row],[Cred Code]],[1]!CredCode[[#All],[Cred Code]:[Department]],7,FALSE)</f>
        <v>#REF!</v>
      </c>
    </row>
    <row r="75" spans="1:5" x14ac:dyDescent="0.35">
      <c r="A75" t="s">
        <v>151</v>
      </c>
      <c r="B75" t="s">
        <v>148</v>
      </c>
      <c r="C75" t="s">
        <v>140</v>
      </c>
      <c r="D75" t="s">
        <v>136</v>
      </c>
      <c r="E75" t="e">
        <f>VLOOKUP(Table1[[#This Row],[Cred Code]],[1]!CredCode[[#All],[Cred Code]:[Department]],7,FALSE)</f>
        <v>#REF!</v>
      </c>
    </row>
    <row r="76" spans="1:5" x14ac:dyDescent="0.35">
      <c r="A76" t="s">
        <v>158</v>
      </c>
      <c r="B76" t="s">
        <v>160</v>
      </c>
      <c r="D76" t="s">
        <v>136</v>
      </c>
      <c r="E76" t="e">
        <f>VLOOKUP(Table1[[#This Row],[Cred Code]],[1]!CredCode[[#All],[Cred Code]:[Department]],7,FALSE)</f>
        <v>#REF!</v>
      </c>
    </row>
    <row r="77" spans="1:5" x14ac:dyDescent="0.35">
      <c r="A77" t="s">
        <v>154</v>
      </c>
      <c r="D77" t="s">
        <v>150</v>
      </c>
      <c r="E77" t="e">
        <f>VLOOKUP(Table1[[#This Row],[Cred Code]],[1]!CredCode[[#All],[Cred Code]:[Department]],7,FALSE)</f>
        <v>#REF!</v>
      </c>
    </row>
    <row r="78" spans="1:5" x14ac:dyDescent="0.35">
      <c r="A78" t="s">
        <v>157</v>
      </c>
      <c r="D78" t="s">
        <v>150</v>
      </c>
      <c r="E78" t="e">
        <f>VLOOKUP(Table1[[#This Row],[Cred Code]],[1]!CredCode[[#All],[Cred Code]:[Department]],7,FALSE)</f>
        <v>#REF!</v>
      </c>
    </row>
    <row r="79" spans="1:5" x14ac:dyDescent="0.35">
      <c r="A79" t="s">
        <v>158</v>
      </c>
      <c r="D79" t="s">
        <v>150</v>
      </c>
      <c r="E79" t="e">
        <f>VLOOKUP(Table1[[#This Row],[Cred Code]],[1]!CredCode[[#All],[Cred Code]:[Department]],7,FALSE)</f>
        <v>#REF!</v>
      </c>
    </row>
    <row r="80" spans="1:5" x14ac:dyDescent="0.35">
      <c r="A80" t="s">
        <v>151</v>
      </c>
      <c r="D80" t="s">
        <v>150</v>
      </c>
      <c r="E80" t="e">
        <f>VLOOKUP(Table1[[#This Row],[Cred Code]],[1]!CredCode[[#All],[Cred Code]:[Department]],7,FALSE)</f>
        <v>#REF!</v>
      </c>
    </row>
    <row r="81" spans="1:5" x14ac:dyDescent="0.35">
      <c r="A81" t="s">
        <v>157</v>
      </c>
      <c r="D81" t="s">
        <v>150</v>
      </c>
      <c r="E81" t="e">
        <f>VLOOKUP(Table1[[#This Row],[Cred Code]],[1]!CredCode[[#All],[Cred Code]:[Department]],7,FALSE)</f>
        <v>#REF!</v>
      </c>
    </row>
    <row r="82" spans="1:5" x14ac:dyDescent="0.35">
      <c r="A82" t="s">
        <v>157</v>
      </c>
      <c r="D82" t="s">
        <v>150</v>
      </c>
      <c r="E82" t="e">
        <f>VLOOKUP(Table1[[#This Row],[Cred Code]],[1]!CredCode[[#All],[Cred Code]:[Department]],7,FALSE)</f>
        <v>#REF!</v>
      </c>
    </row>
    <row r="83" spans="1:5" x14ac:dyDescent="0.35">
      <c r="A83" t="s">
        <v>152</v>
      </c>
      <c r="D83" t="s">
        <v>150</v>
      </c>
      <c r="E83" t="e">
        <f>VLOOKUP(Table1[[#This Row],[Cred Code]],[1]!CredCode[[#All],[Cred Code]:[Department]],7,FALSE)</f>
        <v>#REF!</v>
      </c>
    </row>
    <row r="84" spans="1:5" x14ac:dyDescent="0.35">
      <c r="A84" t="s">
        <v>152</v>
      </c>
      <c r="D84" t="s">
        <v>150</v>
      </c>
      <c r="E84" t="e">
        <f>VLOOKUP(Table1[[#This Row],[Cred Code]],[1]!CredCode[[#All],[Cred Code]:[Department]],7,FALSE)</f>
        <v>#REF!</v>
      </c>
    </row>
    <row r="85" spans="1:5" x14ac:dyDescent="0.35">
      <c r="A85" t="s">
        <v>154</v>
      </c>
      <c r="D85" t="s">
        <v>150</v>
      </c>
      <c r="E85" t="e">
        <f>VLOOKUP(Table1[[#This Row],[Cred Code]],[1]!CredCode[[#All],[Cred Code]:[Department]],7,FALSE)</f>
        <v>#REF!</v>
      </c>
    </row>
    <row r="86" spans="1:5" x14ac:dyDescent="0.35">
      <c r="A86" t="s">
        <v>151</v>
      </c>
      <c r="D86" t="s">
        <v>150</v>
      </c>
      <c r="E86" t="e">
        <f>VLOOKUP(Table1[[#This Row],[Cred Code]],[1]!CredCode[[#All],[Cred Code]:[Department]],7,FALSE)</f>
        <v>#REF!</v>
      </c>
    </row>
    <row r="87" spans="1:5" x14ac:dyDescent="0.35">
      <c r="A87" t="s">
        <v>161</v>
      </c>
      <c r="B87" t="s">
        <v>122</v>
      </c>
      <c r="C87" t="s">
        <v>140</v>
      </c>
      <c r="D87" t="s">
        <v>136</v>
      </c>
      <c r="E87" t="e">
        <f>VLOOKUP(Table1[[#This Row],[Cred Code]],[1]!CredCode[[#All],[Cred Code]:[Department]],7,FALSE)</f>
        <v>#REF!</v>
      </c>
    </row>
    <row r="88" spans="1:5" x14ac:dyDescent="0.35">
      <c r="A88" t="s">
        <v>161</v>
      </c>
      <c r="B88" t="s">
        <v>122</v>
      </c>
      <c r="C88" t="s">
        <v>162</v>
      </c>
      <c r="D88" t="s">
        <v>136</v>
      </c>
      <c r="E88" t="e">
        <f>VLOOKUP(Table1[[#This Row],[Cred Code]],[1]!CredCode[[#All],[Cred Code]:[Department]],7,FALSE)</f>
        <v>#REF!</v>
      </c>
    </row>
    <row r="89" spans="1:5" x14ac:dyDescent="0.35">
      <c r="A89" t="s">
        <v>161</v>
      </c>
      <c r="B89" t="s">
        <v>122</v>
      </c>
      <c r="C89" t="s">
        <v>142</v>
      </c>
      <c r="D89" t="s">
        <v>136</v>
      </c>
      <c r="E89" t="e">
        <f>VLOOKUP(Table1[[#This Row],[Cred Code]],[1]!CredCode[[#All],[Cred Code]:[Department]],7,FALSE)</f>
        <v>#REF!</v>
      </c>
    </row>
    <row r="90" spans="1:5" x14ac:dyDescent="0.35">
      <c r="A90" t="s">
        <v>161</v>
      </c>
      <c r="B90" t="s">
        <v>122</v>
      </c>
      <c r="C90" t="s">
        <v>149</v>
      </c>
      <c r="D90" t="s">
        <v>136</v>
      </c>
      <c r="E90" t="e">
        <f>VLOOKUP(Table1[[#This Row],[Cred Code]],[1]!CredCode[[#All],[Cred Code]:[Department]],7,FALSE)</f>
        <v>#REF!</v>
      </c>
    </row>
    <row r="91" spans="1:5" x14ac:dyDescent="0.35">
      <c r="A91" t="s">
        <v>161</v>
      </c>
      <c r="B91" t="s">
        <v>122</v>
      </c>
      <c r="C91" t="s">
        <v>146</v>
      </c>
      <c r="D91" t="s">
        <v>136</v>
      </c>
      <c r="E91" t="e">
        <f>VLOOKUP(Table1[[#This Row],[Cred Code]],[1]!CredCode[[#All],[Cred Code]:[Department]],7,FALSE)</f>
        <v>#REF!</v>
      </c>
    </row>
    <row r="92" spans="1:5" x14ac:dyDescent="0.35">
      <c r="A92" t="s">
        <v>161</v>
      </c>
      <c r="B92" t="s">
        <v>122</v>
      </c>
      <c r="C92" t="s">
        <v>140</v>
      </c>
      <c r="D92" t="s">
        <v>136</v>
      </c>
      <c r="E92" t="e">
        <f>VLOOKUP(Table1[[#This Row],[Cred Code]],[1]!CredCode[[#All],[Cred Code]:[Department]],7,FALSE)</f>
        <v>#REF!</v>
      </c>
    </row>
    <row r="93" spans="1:5" x14ac:dyDescent="0.35">
      <c r="A93" t="s">
        <v>161</v>
      </c>
      <c r="B93" t="s">
        <v>163</v>
      </c>
      <c r="D93" t="s">
        <v>136</v>
      </c>
      <c r="E93" t="e">
        <f>VLOOKUP(Table1[[#This Row],[Cred Code]],[1]!CredCode[[#All],[Cred Code]:[Department]],7,FALSE)</f>
        <v>#REF!</v>
      </c>
    </row>
    <row r="94" spans="1:5" x14ac:dyDescent="0.35">
      <c r="A94" t="s">
        <v>161</v>
      </c>
      <c r="D94" t="s">
        <v>150</v>
      </c>
      <c r="E94" t="e">
        <f>VLOOKUP(Table1[[#This Row],[Cred Code]],[1]!CredCode[[#All],[Cred Code]:[Department]],7,FALSE)</f>
        <v>#REF!</v>
      </c>
    </row>
    <row r="95" spans="1:5" x14ac:dyDescent="0.35">
      <c r="A95" t="s">
        <v>161</v>
      </c>
      <c r="D95" t="s">
        <v>150</v>
      </c>
      <c r="E95" t="e">
        <f>VLOOKUP(Table1[[#This Row],[Cred Code]],[1]!CredCode[[#All],[Cred Code]:[Department]],7,FALSE)</f>
        <v>#REF!</v>
      </c>
    </row>
    <row r="96" spans="1:5" x14ac:dyDescent="0.35">
      <c r="A96" t="s">
        <v>161</v>
      </c>
      <c r="D96" t="s">
        <v>150</v>
      </c>
      <c r="E96" t="e">
        <f>VLOOKUP(Table1[[#This Row],[Cred Code]],[1]!CredCode[[#All],[Cred Code]:[Department]],7,FALSE)</f>
        <v>#REF!</v>
      </c>
    </row>
    <row r="97" spans="1:5" x14ac:dyDescent="0.35">
      <c r="A97" t="s">
        <v>161</v>
      </c>
      <c r="D97" t="s">
        <v>150</v>
      </c>
      <c r="E97" t="e">
        <f>VLOOKUP(Table1[[#This Row],[Cred Code]],[1]!CredCode[[#All],[Cred Code]:[Department]],7,FALSE)</f>
        <v>#REF!</v>
      </c>
    </row>
    <row r="98" spans="1:5" x14ac:dyDescent="0.35">
      <c r="A98" t="s">
        <v>161</v>
      </c>
      <c r="D98" t="s">
        <v>150</v>
      </c>
      <c r="E98" t="e">
        <f>VLOOKUP(Table1[[#This Row],[Cred Code]],[1]!CredCode[[#All],[Cred Code]:[Department]],7,FALSE)</f>
        <v>#REF!</v>
      </c>
    </row>
    <row r="99" spans="1:5" x14ac:dyDescent="0.35">
      <c r="A99" t="s">
        <v>161</v>
      </c>
      <c r="D99" t="s">
        <v>150</v>
      </c>
      <c r="E99" t="e">
        <f>VLOOKUP(Table1[[#This Row],[Cred Code]],[1]!CredCode[[#All],[Cred Code]:[Department]],7,FALSE)</f>
        <v>#REF!</v>
      </c>
    </row>
    <row r="100" spans="1:5" x14ac:dyDescent="0.35">
      <c r="A100" t="s">
        <v>161</v>
      </c>
      <c r="D100" t="s">
        <v>150</v>
      </c>
      <c r="E100" t="e">
        <f>VLOOKUP(Table1[[#This Row],[Cred Code]],[1]!CredCode[[#All],[Cred Code]:[Department]],7,FALSE)</f>
        <v>#REF!</v>
      </c>
    </row>
    <row r="101" spans="1:5" x14ac:dyDescent="0.35">
      <c r="A101" t="s">
        <v>161</v>
      </c>
      <c r="D101" t="s">
        <v>150</v>
      </c>
      <c r="E101" t="e">
        <f>VLOOKUP(Table1[[#This Row],[Cred Code]],[1]!CredCode[[#All],[Cred Code]:[Department]],7,FALSE)</f>
        <v>#REF!</v>
      </c>
    </row>
    <row r="102" spans="1:5" x14ac:dyDescent="0.35">
      <c r="A102" t="s">
        <v>161</v>
      </c>
      <c r="D102" t="s">
        <v>150</v>
      </c>
      <c r="E102" t="e">
        <f>VLOOKUP(Table1[[#This Row],[Cred Code]],[1]!CredCode[[#All],[Cred Code]:[Department]],7,FALSE)</f>
        <v>#REF!</v>
      </c>
    </row>
    <row r="103" spans="1:5" x14ac:dyDescent="0.35">
      <c r="A103" t="s">
        <v>161</v>
      </c>
      <c r="D103" t="s">
        <v>150</v>
      </c>
      <c r="E103" t="e">
        <f>VLOOKUP(Table1[[#This Row],[Cred Code]],[1]!CredCode[[#All],[Cred Code]:[Department]],7,FALSE)</f>
        <v>#REF!</v>
      </c>
    </row>
    <row r="104" spans="1:5" x14ac:dyDescent="0.35">
      <c r="A104" t="s">
        <v>164</v>
      </c>
      <c r="B104" t="s">
        <v>122</v>
      </c>
      <c r="C104" t="s">
        <v>137</v>
      </c>
      <c r="D104" t="s">
        <v>136</v>
      </c>
      <c r="E104" t="e">
        <f>VLOOKUP(Table1[[#This Row],[Cred Code]],[1]!CredCode[[#All],[Cred Code]:[Department]],7,FALSE)</f>
        <v>#REF!</v>
      </c>
    </row>
    <row r="105" spans="1:5" x14ac:dyDescent="0.35">
      <c r="A105" t="s">
        <v>164</v>
      </c>
      <c r="B105" t="s">
        <v>122</v>
      </c>
      <c r="C105" t="s">
        <v>149</v>
      </c>
      <c r="D105" t="s">
        <v>136</v>
      </c>
      <c r="E105" t="e">
        <f>VLOOKUP(Table1[[#This Row],[Cred Code]],[1]!CredCode[[#All],[Cred Code]:[Department]],7,FALSE)</f>
        <v>#REF!</v>
      </c>
    </row>
    <row r="106" spans="1:5" x14ac:dyDescent="0.35">
      <c r="A106" t="s">
        <v>164</v>
      </c>
      <c r="B106" t="s">
        <v>160</v>
      </c>
      <c r="D106" t="s">
        <v>136</v>
      </c>
      <c r="E106" t="e">
        <f>VLOOKUP(Table1[[#This Row],[Cred Code]],[1]!CredCode[[#All],[Cred Code]:[Department]],7,FALSE)</f>
        <v>#REF!</v>
      </c>
    </row>
    <row r="107" spans="1:5" x14ac:dyDescent="0.35">
      <c r="A107" t="s">
        <v>164</v>
      </c>
      <c r="D107" t="s">
        <v>150</v>
      </c>
      <c r="E107" t="e">
        <f>VLOOKUP(Table1[[#This Row],[Cred Code]],[1]!CredCode[[#All],[Cred Code]:[Department]],7,FALSE)</f>
        <v>#REF!</v>
      </c>
    </row>
    <row r="108" spans="1:5" x14ac:dyDescent="0.35">
      <c r="A108" t="s">
        <v>164</v>
      </c>
      <c r="D108" t="s">
        <v>150</v>
      </c>
      <c r="E108" t="e">
        <f>VLOOKUP(Table1[[#This Row],[Cred Code]],[1]!CredCode[[#All],[Cred Code]:[Department]],7,FALSE)</f>
        <v>#REF!</v>
      </c>
    </row>
    <row r="109" spans="1:5" x14ac:dyDescent="0.35">
      <c r="A109" t="s">
        <v>164</v>
      </c>
      <c r="D109" t="s">
        <v>150</v>
      </c>
      <c r="E109" t="e">
        <f>VLOOKUP(Table1[[#This Row],[Cred Code]],[1]!CredCode[[#All],[Cred Code]:[Department]],7,FALSE)</f>
        <v>#REF!</v>
      </c>
    </row>
    <row r="110" spans="1:5" x14ac:dyDescent="0.35">
      <c r="A110" t="s">
        <v>165</v>
      </c>
      <c r="B110" t="s">
        <v>122</v>
      </c>
      <c r="C110" t="s">
        <v>142</v>
      </c>
      <c r="D110" t="s">
        <v>136</v>
      </c>
      <c r="E110" t="e">
        <f>VLOOKUP(Table1[[#This Row],[Cred Code]],[1]!CredCode[[#All],[Cred Code]:[Department]],7,FALSE)</f>
        <v>#REF!</v>
      </c>
    </row>
    <row r="111" spans="1:5" x14ac:dyDescent="0.35">
      <c r="A111" t="s">
        <v>166</v>
      </c>
      <c r="B111" t="s">
        <v>122</v>
      </c>
      <c r="C111" t="s">
        <v>137</v>
      </c>
      <c r="D111" t="s">
        <v>136</v>
      </c>
      <c r="E111" t="e">
        <f>VLOOKUP(Table1[[#This Row],[Cred Code]],[1]!CredCode[[#All],[Cred Code]:[Department]],7,FALSE)</f>
        <v>#REF!</v>
      </c>
    </row>
    <row r="112" spans="1:5" x14ac:dyDescent="0.35">
      <c r="A112" t="s">
        <v>167</v>
      </c>
      <c r="B112" t="s">
        <v>122</v>
      </c>
      <c r="C112" t="s">
        <v>137</v>
      </c>
      <c r="D112" t="s">
        <v>136</v>
      </c>
      <c r="E112" t="e">
        <f>VLOOKUP(Table1[[#This Row],[Cred Code]],[1]!CredCode[[#All],[Cred Code]:[Department]],7,FALSE)</f>
        <v>#REF!</v>
      </c>
    </row>
    <row r="113" spans="1:5" x14ac:dyDescent="0.35">
      <c r="A113" t="s">
        <v>166</v>
      </c>
      <c r="B113" t="s">
        <v>122</v>
      </c>
      <c r="C113" t="s">
        <v>137</v>
      </c>
      <c r="D113" t="s">
        <v>136</v>
      </c>
      <c r="E113" t="e">
        <f>VLOOKUP(Table1[[#This Row],[Cred Code]],[1]!CredCode[[#All],[Cred Code]:[Department]],7,FALSE)</f>
        <v>#REF!</v>
      </c>
    </row>
    <row r="114" spans="1:5" x14ac:dyDescent="0.35">
      <c r="A114" t="s">
        <v>168</v>
      </c>
      <c r="B114" t="s">
        <v>122</v>
      </c>
      <c r="C114" t="s">
        <v>140</v>
      </c>
      <c r="D114" t="s">
        <v>136</v>
      </c>
      <c r="E114" t="e">
        <f>VLOOKUP(Table1[[#This Row],[Cred Code]],[1]!CredCode[[#All],[Cred Code]:[Department]],7,FALSE)</f>
        <v>#REF!</v>
      </c>
    </row>
    <row r="115" spans="1:5" x14ac:dyDescent="0.35">
      <c r="A115" t="s">
        <v>169</v>
      </c>
      <c r="B115" t="s">
        <v>122</v>
      </c>
      <c r="C115" t="s">
        <v>147</v>
      </c>
      <c r="D115" t="s">
        <v>136</v>
      </c>
      <c r="E115" t="e">
        <f>VLOOKUP(Table1[[#This Row],[Cred Code]],[1]!CredCode[[#All],[Cred Code]:[Department]],7,FALSE)</f>
        <v>#REF!</v>
      </c>
    </row>
    <row r="116" spans="1:5" x14ac:dyDescent="0.35">
      <c r="A116" t="s">
        <v>170</v>
      </c>
      <c r="B116" t="s">
        <v>122</v>
      </c>
      <c r="C116" t="s">
        <v>140</v>
      </c>
      <c r="D116" t="s">
        <v>136</v>
      </c>
      <c r="E116" t="e">
        <f>VLOOKUP(Table1[[#This Row],[Cred Code]],[1]!CredCode[[#All],[Cred Code]:[Department]],7,FALSE)</f>
        <v>#REF!</v>
      </c>
    </row>
    <row r="117" spans="1:5" x14ac:dyDescent="0.35">
      <c r="A117" t="s">
        <v>171</v>
      </c>
      <c r="B117" t="s">
        <v>122</v>
      </c>
      <c r="C117" t="s">
        <v>140</v>
      </c>
      <c r="D117" t="s">
        <v>136</v>
      </c>
      <c r="E117" t="e">
        <f>VLOOKUP(Table1[[#This Row],[Cred Code]],[1]!CredCode[[#All],[Cred Code]:[Department]],7,FALSE)</f>
        <v>#REF!</v>
      </c>
    </row>
    <row r="118" spans="1:5" x14ac:dyDescent="0.35">
      <c r="A118" t="s">
        <v>167</v>
      </c>
      <c r="B118" t="s">
        <v>122</v>
      </c>
      <c r="C118" t="s">
        <v>140</v>
      </c>
      <c r="D118" t="s">
        <v>136</v>
      </c>
      <c r="E118" t="e">
        <f>VLOOKUP(Table1[[#This Row],[Cred Code]],[1]!CredCode[[#All],[Cred Code]:[Department]],7,FALSE)</f>
        <v>#REF!</v>
      </c>
    </row>
    <row r="119" spans="1:5" x14ac:dyDescent="0.35">
      <c r="A119" t="s">
        <v>171</v>
      </c>
      <c r="B119" t="s">
        <v>122</v>
      </c>
      <c r="C119" t="s">
        <v>140</v>
      </c>
      <c r="D119" t="s">
        <v>136</v>
      </c>
      <c r="E119" t="e">
        <f>VLOOKUP(Table1[[#This Row],[Cred Code]],[1]!CredCode[[#All],[Cred Code]:[Department]],7,FALSE)</f>
        <v>#REF!</v>
      </c>
    </row>
    <row r="120" spans="1:5" x14ac:dyDescent="0.35">
      <c r="A120" t="s">
        <v>167</v>
      </c>
      <c r="B120" t="s">
        <v>122</v>
      </c>
      <c r="C120" t="s">
        <v>172</v>
      </c>
      <c r="D120" t="s">
        <v>136</v>
      </c>
      <c r="E120" t="e">
        <f>VLOOKUP(Table1[[#This Row],[Cred Code]],[1]!CredCode[[#All],[Cred Code]:[Department]],7,FALSE)</f>
        <v>#REF!</v>
      </c>
    </row>
    <row r="121" spans="1:5" x14ac:dyDescent="0.35">
      <c r="A121" t="s">
        <v>173</v>
      </c>
      <c r="B121" t="s">
        <v>160</v>
      </c>
      <c r="D121" t="s">
        <v>136</v>
      </c>
      <c r="E121" t="e">
        <f>VLOOKUP(Table1[[#This Row],[Cred Code]],[1]!CredCode[[#All],[Cred Code]:[Department]],7,FALSE)</f>
        <v>#REF!</v>
      </c>
    </row>
    <row r="122" spans="1:5" x14ac:dyDescent="0.35">
      <c r="A122" t="s">
        <v>165</v>
      </c>
      <c r="B122" t="s">
        <v>160</v>
      </c>
      <c r="D122" t="s">
        <v>136</v>
      </c>
      <c r="E122" t="e">
        <f>VLOOKUP(Table1[[#This Row],[Cred Code]],[1]!CredCode[[#All],[Cred Code]:[Department]],7,FALSE)</f>
        <v>#REF!</v>
      </c>
    </row>
    <row r="123" spans="1:5" x14ac:dyDescent="0.35">
      <c r="A123" t="s">
        <v>168</v>
      </c>
      <c r="D123" t="s">
        <v>150</v>
      </c>
      <c r="E123" t="e">
        <f>VLOOKUP(Table1[[#This Row],[Cred Code]],[1]!CredCode[[#All],[Cred Code]:[Department]],7,FALSE)</f>
        <v>#REF!</v>
      </c>
    </row>
    <row r="124" spans="1:5" x14ac:dyDescent="0.35">
      <c r="A124" t="s">
        <v>170</v>
      </c>
      <c r="D124" t="s">
        <v>150</v>
      </c>
      <c r="E124" t="e">
        <f>VLOOKUP(Table1[[#This Row],[Cred Code]],[1]!CredCode[[#All],[Cred Code]:[Department]],7,FALSE)</f>
        <v>#REF!</v>
      </c>
    </row>
    <row r="125" spans="1:5" x14ac:dyDescent="0.35">
      <c r="A125" t="s">
        <v>165</v>
      </c>
      <c r="D125" t="s">
        <v>150</v>
      </c>
      <c r="E125" t="e">
        <f>VLOOKUP(Table1[[#This Row],[Cred Code]],[1]!CredCode[[#All],[Cred Code]:[Department]],7,FALSE)</f>
        <v>#REF!</v>
      </c>
    </row>
    <row r="126" spans="1:5" x14ac:dyDescent="0.35">
      <c r="A126" t="s">
        <v>165</v>
      </c>
      <c r="D126" t="s">
        <v>150</v>
      </c>
      <c r="E126" t="e">
        <f>VLOOKUP(Table1[[#This Row],[Cred Code]],[1]!CredCode[[#All],[Cred Code]:[Department]],7,FALSE)</f>
        <v>#REF!</v>
      </c>
    </row>
    <row r="127" spans="1:5" x14ac:dyDescent="0.35">
      <c r="A127" t="s">
        <v>167</v>
      </c>
      <c r="D127" t="s">
        <v>150</v>
      </c>
      <c r="E127" t="e">
        <f>VLOOKUP(Table1[[#This Row],[Cred Code]],[1]!CredCode[[#All],[Cred Code]:[Department]],7,FALSE)</f>
        <v>#REF!</v>
      </c>
    </row>
    <row r="128" spans="1:5" x14ac:dyDescent="0.35">
      <c r="A128" t="s">
        <v>165</v>
      </c>
      <c r="D128" t="s">
        <v>150</v>
      </c>
      <c r="E128" t="e">
        <f>VLOOKUP(Table1[[#This Row],[Cred Code]],[1]!CredCode[[#All],[Cred Code]:[Department]],7,FALSE)</f>
        <v>#REF!</v>
      </c>
    </row>
    <row r="129" spans="1:5" x14ac:dyDescent="0.35">
      <c r="A129" t="s">
        <v>165</v>
      </c>
      <c r="D129" t="s">
        <v>150</v>
      </c>
      <c r="E129" t="e">
        <f>VLOOKUP(Table1[[#This Row],[Cred Code]],[1]!CredCode[[#All],[Cred Code]:[Department]],7,FALSE)</f>
        <v>#REF!</v>
      </c>
    </row>
    <row r="130" spans="1:5" x14ac:dyDescent="0.35">
      <c r="A130" t="s">
        <v>174</v>
      </c>
      <c r="D130" t="s">
        <v>150</v>
      </c>
      <c r="E130" t="e">
        <f>VLOOKUP(Table1[[#This Row],[Cred Code]],[1]!CredCode[[#All],[Cred Code]:[Department]],7,FALSE)</f>
        <v>#REF!</v>
      </c>
    </row>
    <row r="131" spans="1:5" x14ac:dyDescent="0.35">
      <c r="A131" t="s">
        <v>175</v>
      </c>
      <c r="B131" t="s">
        <v>122</v>
      </c>
      <c r="C131" t="s">
        <v>140</v>
      </c>
      <c r="D131" t="s">
        <v>136</v>
      </c>
      <c r="E131" t="e">
        <f>VLOOKUP(Table1[[#This Row],[Cred Code]],[1]!CredCode[[#All],[Cred Code]:[Department]],7,FALSE)</f>
        <v>#REF!</v>
      </c>
    </row>
    <row r="132" spans="1:5" x14ac:dyDescent="0.35">
      <c r="A132" t="s">
        <v>175</v>
      </c>
      <c r="B132" t="s">
        <v>122</v>
      </c>
      <c r="C132" t="s">
        <v>135</v>
      </c>
      <c r="D132" t="s">
        <v>136</v>
      </c>
      <c r="E132" t="e">
        <f>VLOOKUP(Table1[[#This Row],[Cred Code]],[1]!CredCode[[#All],[Cred Code]:[Department]],7,FALSE)</f>
        <v>#REF!</v>
      </c>
    </row>
    <row r="133" spans="1:5" x14ac:dyDescent="0.35">
      <c r="A133" t="s">
        <v>175</v>
      </c>
      <c r="B133" t="s">
        <v>176</v>
      </c>
      <c r="D133" t="s">
        <v>136</v>
      </c>
      <c r="E133" t="e">
        <f>VLOOKUP(Table1[[#This Row],[Cred Code]],[1]!CredCode[[#All],[Cred Code]:[Department]],7,FALSE)</f>
        <v>#REF!</v>
      </c>
    </row>
    <row r="134" spans="1:5" x14ac:dyDescent="0.35">
      <c r="A134" t="s">
        <v>175</v>
      </c>
      <c r="B134" t="s">
        <v>148</v>
      </c>
      <c r="C134" t="s">
        <v>177</v>
      </c>
      <c r="D134" t="s">
        <v>136</v>
      </c>
      <c r="E134" t="e">
        <f>VLOOKUP(Table1[[#This Row],[Cred Code]],[1]!CredCode[[#All],[Cred Code]:[Department]],7,FALSE)</f>
        <v>#REF!</v>
      </c>
    </row>
    <row r="135" spans="1:5" x14ac:dyDescent="0.35">
      <c r="A135" t="s">
        <v>175</v>
      </c>
      <c r="D135" t="s">
        <v>150</v>
      </c>
      <c r="E135" t="e">
        <f>VLOOKUP(Table1[[#This Row],[Cred Code]],[1]!CredCode[[#All],[Cred Code]:[Department]],7,FALSE)</f>
        <v>#REF!</v>
      </c>
    </row>
    <row r="136" spans="1:5" x14ac:dyDescent="0.35">
      <c r="A136" t="s">
        <v>178</v>
      </c>
      <c r="B136" t="s">
        <v>122</v>
      </c>
      <c r="C136" t="s">
        <v>137</v>
      </c>
      <c r="D136" t="s">
        <v>136</v>
      </c>
      <c r="E136" t="e">
        <f>VLOOKUP(Table1[[#This Row],[Cred Code]],[1]!CredCode[[#All],[Cred Code]:[Department]],7,FALSE)</f>
        <v>#REF!</v>
      </c>
    </row>
    <row r="137" spans="1:5" x14ac:dyDescent="0.35">
      <c r="A137" t="s">
        <v>178</v>
      </c>
      <c r="B137" t="s">
        <v>122</v>
      </c>
      <c r="C137" t="s">
        <v>149</v>
      </c>
      <c r="D137" t="s">
        <v>136</v>
      </c>
      <c r="E137" t="e">
        <f>VLOOKUP(Table1[[#This Row],[Cred Code]],[1]!CredCode[[#All],[Cred Code]:[Department]],7,FALSE)</f>
        <v>#REF!</v>
      </c>
    </row>
    <row r="138" spans="1:5" x14ac:dyDescent="0.35">
      <c r="A138" t="s">
        <v>178</v>
      </c>
      <c r="B138" t="s">
        <v>122</v>
      </c>
      <c r="C138" t="s">
        <v>149</v>
      </c>
      <c r="D138" t="s">
        <v>136</v>
      </c>
      <c r="E138" t="e">
        <f>VLOOKUP(Table1[[#This Row],[Cred Code]],[1]!CredCode[[#All],[Cred Code]:[Department]],7,FALSE)</f>
        <v>#REF!</v>
      </c>
    </row>
    <row r="139" spans="1:5" x14ac:dyDescent="0.35">
      <c r="A139" t="s">
        <v>178</v>
      </c>
      <c r="B139" t="s">
        <v>122</v>
      </c>
      <c r="C139" t="s">
        <v>179</v>
      </c>
      <c r="D139" t="s">
        <v>136</v>
      </c>
      <c r="E139" t="e">
        <f>VLOOKUP(Table1[[#This Row],[Cred Code]],[1]!CredCode[[#All],[Cred Code]:[Department]],7,FALSE)</f>
        <v>#REF!</v>
      </c>
    </row>
    <row r="140" spans="1:5" x14ac:dyDescent="0.35">
      <c r="A140" t="s">
        <v>180</v>
      </c>
      <c r="B140" t="s">
        <v>122</v>
      </c>
      <c r="C140" t="s">
        <v>149</v>
      </c>
      <c r="D140" t="s">
        <v>136</v>
      </c>
      <c r="E140" t="e">
        <f>VLOOKUP(Table1[[#This Row],[Cred Code]],[1]!CredCode[[#All],[Cred Code]:[Department]],7,FALSE)</f>
        <v>#REF!</v>
      </c>
    </row>
    <row r="141" spans="1:5" x14ac:dyDescent="0.35">
      <c r="A141" t="s">
        <v>180</v>
      </c>
      <c r="B141" t="s">
        <v>122</v>
      </c>
      <c r="C141" t="s">
        <v>149</v>
      </c>
      <c r="D141" t="s">
        <v>136</v>
      </c>
      <c r="E141" t="e">
        <f>VLOOKUP(Table1[[#This Row],[Cred Code]],[1]!CredCode[[#All],[Cred Code]:[Department]],7,FALSE)</f>
        <v>#REF!</v>
      </c>
    </row>
    <row r="142" spans="1:5" x14ac:dyDescent="0.35">
      <c r="A142" t="s">
        <v>178</v>
      </c>
      <c r="B142" t="s">
        <v>122</v>
      </c>
      <c r="C142" t="s">
        <v>181</v>
      </c>
      <c r="D142" t="s">
        <v>136</v>
      </c>
      <c r="E142" t="e">
        <f>VLOOKUP(Table1[[#This Row],[Cred Code]],[1]!CredCode[[#All],[Cred Code]:[Department]],7,FALSE)</f>
        <v>#REF!</v>
      </c>
    </row>
    <row r="143" spans="1:5" x14ac:dyDescent="0.35">
      <c r="A143" t="s">
        <v>180</v>
      </c>
      <c r="B143" t="s">
        <v>122</v>
      </c>
      <c r="C143" t="s">
        <v>149</v>
      </c>
      <c r="D143" t="s">
        <v>136</v>
      </c>
      <c r="E143" t="e">
        <f>VLOOKUP(Table1[[#This Row],[Cred Code]],[1]!CredCode[[#All],[Cred Code]:[Department]],7,FALSE)</f>
        <v>#REF!</v>
      </c>
    </row>
    <row r="144" spans="1:5" x14ac:dyDescent="0.35">
      <c r="A144" t="s">
        <v>180</v>
      </c>
      <c r="B144" t="s">
        <v>122</v>
      </c>
      <c r="C144" t="s">
        <v>182</v>
      </c>
      <c r="D144" t="s">
        <v>136</v>
      </c>
      <c r="E144" t="e">
        <f>VLOOKUP(Table1[[#This Row],[Cred Code]],[1]!CredCode[[#All],[Cred Code]:[Department]],7,FALSE)</f>
        <v>#REF!</v>
      </c>
    </row>
    <row r="145" spans="1:5" x14ac:dyDescent="0.35">
      <c r="A145" t="s">
        <v>180</v>
      </c>
      <c r="B145" t="s">
        <v>122</v>
      </c>
      <c r="C145" t="s">
        <v>149</v>
      </c>
      <c r="D145" t="s">
        <v>136</v>
      </c>
      <c r="E145" t="e">
        <f>VLOOKUP(Table1[[#This Row],[Cred Code]],[1]!CredCode[[#All],[Cred Code]:[Department]],7,FALSE)</f>
        <v>#REF!</v>
      </c>
    </row>
    <row r="146" spans="1:5" x14ac:dyDescent="0.35">
      <c r="A146" t="s">
        <v>180</v>
      </c>
      <c r="B146" t="s">
        <v>122</v>
      </c>
      <c r="C146" t="s">
        <v>149</v>
      </c>
      <c r="D146" t="s">
        <v>136</v>
      </c>
      <c r="E146" t="e">
        <f>VLOOKUP(Table1[[#This Row],[Cred Code]],[1]!CredCode[[#All],[Cred Code]:[Department]],7,FALSE)</f>
        <v>#REF!</v>
      </c>
    </row>
    <row r="147" spans="1:5" x14ac:dyDescent="0.35">
      <c r="A147" t="s">
        <v>180</v>
      </c>
      <c r="B147" t="s">
        <v>122</v>
      </c>
      <c r="C147" t="s">
        <v>149</v>
      </c>
      <c r="D147" t="s">
        <v>136</v>
      </c>
      <c r="E147" t="e">
        <f>VLOOKUP(Table1[[#This Row],[Cred Code]],[1]!CredCode[[#All],[Cred Code]:[Department]],7,FALSE)</f>
        <v>#REF!</v>
      </c>
    </row>
    <row r="148" spans="1:5" x14ac:dyDescent="0.35">
      <c r="A148" t="s">
        <v>178</v>
      </c>
      <c r="B148" t="s">
        <v>122</v>
      </c>
      <c r="C148" t="s">
        <v>149</v>
      </c>
      <c r="D148" t="s">
        <v>136</v>
      </c>
      <c r="E148" t="e">
        <f>VLOOKUP(Table1[[#This Row],[Cred Code]],[1]!CredCode[[#All],[Cred Code]:[Department]],7,FALSE)</f>
        <v>#REF!</v>
      </c>
    </row>
    <row r="149" spans="1:5" x14ac:dyDescent="0.35">
      <c r="A149" t="s">
        <v>178</v>
      </c>
      <c r="B149" t="s">
        <v>122</v>
      </c>
      <c r="C149" t="s">
        <v>149</v>
      </c>
      <c r="D149" t="s">
        <v>136</v>
      </c>
      <c r="E149" t="e">
        <f>VLOOKUP(Table1[[#This Row],[Cred Code]],[1]!CredCode[[#All],[Cred Code]:[Department]],7,FALSE)</f>
        <v>#REF!</v>
      </c>
    </row>
    <row r="150" spans="1:5" x14ac:dyDescent="0.35">
      <c r="A150" t="s">
        <v>180</v>
      </c>
      <c r="B150" t="s">
        <v>122</v>
      </c>
      <c r="C150" t="s">
        <v>149</v>
      </c>
      <c r="D150" t="s">
        <v>136</v>
      </c>
      <c r="E150" t="e">
        <f>VLOOKUP(Table1[[#This Row],[Cred Code]],[1]!CredCode[[#All],[Cred Code]:[Department]],7,FALSE)</f>
        <v>#REF!</v>
      </c>
    </row>
    <row r="151" spans="1:5" x14ac:dyDescent="0.35">
      <c r="A151" t="s">
        <v>178</v>
      </c>
      <c r="B151" t="s">
        <v>122</v>
      </c>
      <c r="C151" t="s">
        <v>147</v>
      </c>
      <c r="D151" t="s">
        <v>136</v>
      </c>
      <c r="E151" t="e">
        <f>VLOOKUP(Table1[[#This Row],[Cred Code]],[1]!CredCode[[#All],[Cred Code]:[Department]],7,FALSE)</f>
        <v>#REF!</v>
      </c>
    </row>
    <row r="152" spans="1:5" x14ac:dyDescent="0.35">
      <c r="A152" t="s">
        <v>178</v>
      </c>
      <c r="B152" t="s">
        <v>122</v>
      </c>
      <c r="C152" t="s">
        <v>149</v>
      </c>
      <c r="D152" t="s">
        <v>136</v>
      </c>
      <c r="E152" t="e">
        <f>VLOOKUP(Table1[[#This Row],[Cred Code]],[1]!CredCode[[#All],[Cred Code]:[Department]],7,FALSE)</f>
        <v>#REF!</v>
      </c>
    </row>
    <row r="153" spans="1:5" x14ac:dyDescent="0.35">
      <c r="A153" t="s">
        <v>178</v>
      </c>
      <c r="B153" t="s">
        <v>122</v>
      </c>
      <c r="C153" t="s">
        <v>149</v>
      </c>
      <c r="D153" t="s">
        <v>136</v>
      </c>
      <c r="E153" t="e">
        <f>VLOOKUP(Table1[[#This Row],[Cred Code]],[1]!CredCode[[#All],[Cred Code]:[Department]],7,FALSE)</f>
        <v>#REF!</v>
      </c>
    </row>
    <row r="154" spans="1:5" x14ac:dyDescent="0.35">
      <c r="A154" t="s">
        <v>178</v>
      </c>
      <c r="B154" t="s">
        <v>122</v>
      </c>
      <c r="C154" t="s">
        <v>149</v>
      </c>
      <c r="D154" t="s">
        <v>136</v>
      </c>
      <c r="E154" t="e">
        <f>VLOOKUP(Table1[[#This Row],[Cred Code]],[1]!CredCode[[#All],[Cred Code]:[Department]],7,FALSE)</f>
        <v>#REF!</v>
      </c>
    </row>
    <row r="155" spans="1:5" x14ac:dyDescent="0.35">
      <c r="A155" t="s">
        <v>178</v>
      </c>
      <c r="B155" t="s">
        <v>122</v>
      </c>
      <c r="C155" t="s">
        <v>149</v>
      </c>
      <c r="D155" t="s">
        <v>136</v>
      </c>
      <c r="E155" t="e">
        <f>VLOOKUP(Table1[[#This Row],[Cred Code]],[1]!CredCode[[#All],[Cred Code]:[Department]],7,FALSE)</f>
        <v>#REF!</v>
      </c>
    </row>
    <row r="156" spans="1:5" x14ac:dyDescent="0.35">
      <c r="A156" t="s">
        <v>178</v>
      </c>
      <c r="B156" t="s">
        <v>122</v>
      </c>
      <c r="C156" t="s">
        <v>137</v>
      </c>
      <c r="D156" t="s">
        <v>136</v>
      </c>
      <c r="E156" t="e">
        <f>VLOOKUP(Table1[[#This Row],[Cred Code]],[1]!CredCode[[#All],[Cred Code]:[Department]],7,FALSE)</f>
        <v>#REF!</v>
      </c>
    </row>
    <row r="157" spans="1:5" x14ac:dyDescent="0.35">
      <c r="A157" t="s">
        <v>180</v>
      </c>
      <c r="B157" t="s">
        <v>148</v>
      </c>
      <c r="C157" t="s">
        <v>149</v>
      </c>
      <c r="D157" t="s">
        <v>136</v>
      </c>
      <c r="E157" t="e">
        <f>VLOOKUP(Table1[[#This Row],[Cred Code]],[1]!CredCode[[#All],[Cred Code]:[Department]],7,FALSE)</f>
        <v>#REF!</v>
      </c>
    </row>
    <row r="158" spans="1:5" x14ac:dyDescent="0.35">
      <c r="A158" t="s">
        <v>180</v>
      </c>
      <c r="B158" t="s">
        <v>148</v>
      </c>
      <c r="C158" t="s">
        <v>149</v>
      </c>
      <c r="D158" t="s">
        <v>136</v>
      </c>
      <c r="E158" t="e">
        <f>VLOOKUP(Table1[[#This Row],[Cred Code]],[1]!CredCode[[#All],[Cred Code]:[Department]],7,FALSE)</f>
        <v>#REF!</v>
      </c>
    </row>
    <row r="159" spans="1:5" x14ac:dyDescent="0.35">
      <c r="A159" t="s">
        <v>180</v>
      </c>
      <c r="B159" t="s">
        <v>148</v>
      </c>
      <c r="C159" t="s">
        <v>149</v>
      </c>
      <c r="D159" t="s">
        <v>136</v>
      </c>
      <c r="E159" t="e">
        <f>VLOOKUP(Table1[[#This Row],[Cred Code]],[1]!CredCode[[#All],[Cred Code]:[Department]],7,FALSE)</f>
        <v>#REF!</v>
      </c>
    </row>
    <row r="160" spans="1:5" x14ac:dyDescent="0.35">
      <c r="A160" t="s">
        <v>180</v>
      </c>
      <c r="B160" t="s">
        <v>148</v>
      </c>
      <c r="C160" t="s">
        <v>149</v>
      </c>
      <c r="D160" t="s">
        <v>136</v>
      </c>
      <c r="E160" t="e">
        <f>VLOOKUP(Table1[[#This Row],[Cred Code]],[1]!CredCode[[#All],[Cred Code]:[Department]],7,FALSE)</f>
        <v>#REF!</v>
      </c>
    </row>
    <row r="161" spans="1:5" x14ac:dyDescent="0.35">
      <c r="A161" t="s">
        <v>180</v>
      </c>
      <c r="B161" t="s">
        <v>148</v>
      </c>
      <c r="C161" t="s">
        <v>149</v>
      </c>
      <c r="D161" t="s">
        <v>136</v>
      </c>
      <c r="E161" t="e">
        <f>VLOOKUP(Table1[[#This Row],[Cred Code]],[1]!CredCode[[#All],[Cred Code]:[Department]],7,FALSE)</f>
        <v>#REF!</v>
      </c>
    </row>
    <row r="162" spans="1:5" x14ac:dyDescent="0.35">
      <c r="A162" t="s">
        <v>180</v>
      </c>
      <c r="B162" t="s">
        <v>148</v>
      </c>
      <c r="C162" t="s">
        <v>149</v>
      </c>
      <c r="D162" t="s">
        <v>136</v>
      </c>
      <c r="E162" t="e">
        <f>VLOOKUP(Table1[[#This Row],[Cred Code]],[1]!CredCode[[#All],[Cred Code]:[Department]],7,FALSE)</f>
        <v>#REF!</v>
      </c>
    </row>
    <row r="163" spans="1:5" x14ac:dyDescent="0.35">
      <c r="A163" t="s">
        <v>178</v>
      </c>
      <c r="B163" t="s">
        <v>148</v>
      </c>
      <c r="C163" t="s">
        <v>149</v>
      </c>
      <c r="D163" t="s">
        <v>136</v>
      </c>
      <c r="E163" t="e">
        <f>VLOOKUP(Table1[[#This Row],[Cred Code]],[1]!CredCode[[#All],[Cred Code]:[Department]],7,FALSE)</f>
        <v>#REF!</v>
      </c>
    </row>
    <row r="164" spans="1:5" x14ac:dyDescent="0.35">
      <c r="A164" t="s">
        <v>180</v>
      </c>
      <c r="B164" t="s">
        <v>148</v>
      </c>
      <c r="C164" t="s">
        <v>149</v>
      </c>
      <c r="D164" t="s">
        <v>136</v>
      </c>
      <c r="E164" t="e">
        <f>VLOOKUP(Table1[[#This Row],[Cred Code]],[1]!CredCode[[#All],[Cred Code]:[Department]],7,FALSE)</f>
        <v>#REF!</v>
      </c>
    </row>
    <row r="165" spans="1:5" x14ac:dyDescent="0.35">
      <c r="A165" t="s">
        <v>178</v>
      </c>
      <c r="B165" t="s">
        <v>148</v>
      </c>
      <c r="C165" t="s">
        <v>149</v>
      </c>
      <c r="D165" t="s">
        <v>136</v>
      </c>
      <c r="E165" t="e">
        <f>VLOOKUP(Table1[[#This Row],[Cred Code]],[1]!CredCode[[#All],[Cred Code]:[Department]],7,FALSE)</f>
        <v>#REF!</v>
      </c>
    </row>
    <row r="166" spans="1:5" x14ac:dyDescent="0.35">
      <c r="A166" t="s">
        <v>180</v>
      </c>
      <c r="B166" t="s">
        <v>160</v>
      </c>
      <c r="D166" t="s">
        <v>136</v>
      </c>
      <c r="E166" t="e">
        <f>VLOOKUP(Table1[[#This Row],[Cred Code]],[1]!CredCode[[#All],[Cred Code]:[Department]],7,FALSE)</f>
        <v>#REF!</v>
      </c>
    </row>
    <row r="167" spans="1:5" x14ac:dyDescent="0.35">
      <c r="A167" t="s">
        <v>180</v>
      </c>
      <c r="B167" t="s">
        <v>160</v>
      </c>
      <c r="D167" t="s">
        <v>136</v>
      </c>
      <c r="E167" t="e">
        <f>VLOOKUP(Table1[[#This Row],[Cred Code]],[1]!CredCode[[#All],[Cred Code]:[Department]],7,FALSE)</f>
        <v>#REF!</v>
      </c>
    </row>
    <row r="168" spans="1:5" x14ac:dyDescent="0.35">
      <c r="A168" t="s">
        <v>178</v>
      </c>
      <c r="B168" t="s">
        <v>160</v>
      </c>
      <c r="D168" t="s">
        <v>136</v>
      </c>
      <c r="E168" t="e">
        <f>VLOOKUP(Table1[[#This Row],[Cred Code]],[1]!CredCode[[#All],[Cred Code]:[Department]],7,FALSE)</f>
        <v>#REF!</v>
      </c>
    </row>
    <row r="169" spans="1:5" x14ac:dyDescent="0.35">
      <c r="A169" t="s">
        <v>178</v>
      </c>
      <c r="B169" t="s">
        <v>160</v>
      </c>
      <c r="D169" t="s">
        <v>136</v>
      </c>
      <c r="E169" t="e">
        <f>VLOOKUP(Table1[[#This Row],[Cred Code]],[1]!CredCode[[#All],[Cred Code]:[Department]],7,FALSE)</f>
        <v>#REF!</v>
      </c>
    </row>
    <row r="170" spans="1:5" x14ac:dyDescent="0.35">
      <c r="A170" t="s">
        <v>178</v>
      </c>
      <c r="D170" t="s">
        <v>150</v>
      </c>
      <c r="E170" t="e">
        <f>VLOOKUP(Table1[[#This Row],[Cred Code]],[1]!CredCode[[#All],[Cred Code]:[Department]],7,FALSE)</f>
        <v>#REF!</v>
      </c>
    </row>
    <row r="171" spans="1:5" x14ac:dyDescent="0.35">
      <c r="A171" t="s">
        <v>180</v>
      </c>
      <c r="D171" t="s">
        <v>150</v>
      </c>
      <c r="E171" t="e">
        <f>VLOOKUP(Table1[[#This Row],[Cred Code]],[1]!CredCode[[#All],[Cred Code]:[Department]],7,FALSE)</f>
        <v>#REF!</v>
      </c>
    </row>
    <row r="172" spans="1:5" x14ac:dyDescent="0.35">
      <c r="A172" t="s">
        <v>180</v>
      </c>
      <c r="D172" t="s">
        <v>150</v>
      </c>
      <c r="E172" t="e">
        <f>VLOOKUP(Table1[[#This Row],[Cred Code]],[1]!CredCode[[#All],[Cred Code]:[Department]],7,FALSE)</f>
        <v>#REF!</v>
      </c>
    </row>
    <row r="173" spans="1:5" x14ac:dyDescent="0.35">
      <c r="A173" t="s">
        <v>180</v>
      </c>
      <c r="D173" t="s">
        <v>150</v>
      </c>
      <c r="E173" t="e">
        <f>VLOOKUP(Table1[[#This Row],[Cred Code]],[1]!CredCode[[#All],[Cred Code]:[Department]],7,FALSE)</f>
        <v>#REF!</v>
      </c>
    </row>
    <row r="174" spans="1:5" x14ac:dyDescent="0.35">
      <c r="A174" t="s">
        <v>178</v>
      </c>
      <c r="D174" t="s">
        <v>150</v>
      </c>
      <c r="E174" t="e">
        <f>VLOOKUP(Table1[[#This Row],[Cred Code]],[1]!CredCode[[#All],[Cred Code]:[Department]],7,FALSE)</f>
        <v>#REF!</v>
      </c>
    </row>
    <row r="175" spans="1:5" x14ac:dyDescent="0.35">
      <c r="A175" t="s">
        <v>180</v>
      </c>
      <c r="D175" t="s">
        <v>150</v>
      </c>
      <c r="E175" t="e">
        <f>VLOOKUP(Table1[[#This Row],[Cred Code]],[1]!CredCode[[#All],[Cred Code]:[Department]],7,FALSE)</f>
        <v>#REF!</v>
      </c>
    </row>
    <row r="176" spans="1:5" x14ac:dyDescent="0.35">
      <c r="A176" t="s">
        <v>178</v>
      </c>
      <c r="D176" t="s">
        <v>150</v>
      </c>
      <c r="E176" t="e">
        <f>VLOOKUP(Table1[[#This Row],[Cred Code]],[1]!CredCode[[#All],[Cred Code]:[Department]],7,FALSE)</f>
        <v>#REF!</v>
      </c>
    </row>
    <row r="177" spans="1:5" x14ac:dyDescent="0.35">
      <c r="A177" t="s">
        <v>180</v>
      </c>
      <c r="D177" t="s">
        <v>150</v>
      </c>
      <c r="E177" t="e">
        <f>VLOOKUP(Table1[[#This Row],[Cred Code]],[1]!CredCode[[#All],[Cred Code]:[Department]],7,FALSE)</f>
        <v>#REF!</v>
      </c>
    </row>
    <row r="178" spans="1:5" x14ac:dyDescent="0.35">
      <c r="A178" t="s">
        <v>178</v>
      </c>
      <c r="D178" t="s">
        <v>150</v>
      </c>
      <c r="E178" t="e">
        <f>VLOOKUP(Table1[[#This Row],[Cred Code]],[1]!CredCode[[#All],[Cred Code]:[Department]],7,FALSE)</f>
        <v>#REF!</v>
      </c>
    </row>
    <row r="179" spans="1:5" x14ac:dyDescent="0.35">
      <c r="A179" t="s">
        <v>180</v>
      </c>
      <c r="D179" t="s">
        <v>150</v>
      </c>
      <c r="E179" t="e">
        <f>VLOOKUP(Table1[[#This Row],[Cred Code]],[1]!CredCode[[#All],[Cred Code]:[Department]],7,FALSE)</f>
        <v>#REF!</v>
      </c>
    </row>
    <row r="180" spans="1:5" x14ac:dyDescent="0.35">
      <c r="A180" t="s">
        <v>178</v>
      </c>
      <c r="D180" t="s">
        <v>150</v>
      </c>
      <c r="E180" t="e">
        <f>VLOOKUP(Table1[[#This Row],[Cred Code]],[1]!CredCode[[#All],[Cred Code]:[Department]],7,FALSE)</f>
        <v>#REF!</v>
      </c>
    </row>
    <row r="181" spans="1:5" x14ac:dyDescent="0.35">
      <c r="A181" t="s">
        <v>178</v>
      </c>
      <c r="D181" t="s">
        <v>150</v>
      </c>
      <c r="E181" t="e">
        <f>VLOOKUP(Table1[[#This Row],[Cred Code]],[1]!CredCode[[#All],[Cred Code]:[Department]],7,FALSE)</f>
        <v>#REF!</v>
      </c>
    </row>
    <row r="182" spans="1:5" x14ac:dyDescent="0.35">
      <c r="A182" t="s">
        <v>180</v>
      </c>
      <c r="D182" t="s">
        <v>150</v>
      </c>
      <c r="E182" t="e">
        <f>VLOOKUP(Table1[[#This Row],[Cred Code]],[1]!CredCode[[#All],[Cred Code]:[Department]],7,FALSE)</f>
        <v>#REF!</v>
      </c>
    </row>
    <row r="183" spans="1:5" x14ac:dyDescent="0.35">
      <c r="A183" t="s">
        <v>178</v>
      </c>
      <c r="D183" t="s">
        <v>150</v>
      </c>
      <c r="E183" t="e">
        <f>VLOOKUP(Table1[[#This Row],[Cred Code]],[1]!CredCode[[#All],[Cred Code]:[Department]],7,FALSE)</f>
        <v>#REF!</v>
      </c>
    </row>
    <row r="184" spans="1:5" x14ac:dyDescent="0.35">
      <c r="A184" t="s">
        <v>180</v>
      </c>
      <c r="D184" t="s">
        <v>150</v>
      </c>
      <c r="E184" t="e">
        <f>VLOOKUP(Table1[[#This Row],[Cred Code]],[1]!CredCode[[#All],[Cred Code]:[Department]],7,FALSE)</f>
        <v>#REF!</v>
      </c>
    </row>
    <row r="185" spans="1:5" x14ac:dyDescent="0.35">
      <c r="A185" t="s">
        <v>180</v>
      </c>
      <c r="D185" t="s">
        <v>150</v>
      </c>
      <c r="E185" t="e">
        <f>VLOOKUP(Table1[[#This Row],[Cred Code]],[1]!CredCode[[#All],[Cred Code]:[Department]],7,FALSE)</f>
        <v>#REF!</v>
      </c>
    </row>
    <row r="186" spans="1:5" x14ac:dyDescent="0.35">
      <c r="A186" t="s">
        <v>178</v>
      </c>
      <c r="D186" t="s">
        <v>150</v>
      </c>
      <c r="E186" t="e">
        <f>VLOOKUP(Table1[[#This Row],[Cred Code]],[1]!CredCode[[#All],[Cred Code]:[Department]],7,FALSE)</f>
        <v>#REF!</v>
      </c>
    </row>
    <row r="187" spans="1:5" x14ac:dyDescent="0.35">
      <c r="A187" t="s">
        <v>178</v>
      </c>
      <c r="D187" t="s">
        <v>150</v>
      </c>
      <c r="E187" t="e">
        <f>VLOOKUP(Table1[[#This Row],[Cred Code]],[1]!CredCode[[#All],[Cred Code]:[Department]],7,FALSE)</f>
        <v>#REF!</v>
      </c>
    </row>
    <row r="188" spans="1:5" x14ac:dyDescent="0.35">
      <c r="A188" t="s">
        <v>180</v>
      </c>
      <c r="D188" t="s">
        <v>150</v>
      </c>
      <c r="E188" t="e">
        <f>VLOOKUP(Table1[[#This Row],[Cred Code]],[1]!CredCode[[#All],[Cred Code]:[Department]],7,FALSE)</f>
        <v>#REF!</v>
      </c>
    </row>
    <row r="189" spans="1:5" x14ac:dyDescent="0.35">
      <c r="A189" t="s">
        <v>178</v>
      </c>
      <c r="D189" t="s">
        <v>150</v>
      </c>
      <c r="E189" t="e">
        <f>VLOOKUP(Table1[[#This Row],[Cred Code]],[1]!CredCode[[#All],[Cred Code]:[Department]],7,FALSE)</f>
        <v>#REF!</v>
      </c>
    </row>
    <row r="190" spans="1:5" x14ac:dyDescent="0.35">
      <c r="A190" t="s">
        <v>180</v>
      </c>
      <c r="D190" t="s">
        <v>150</v>
      </c>
      <c r="E190" t="e">
        <f>VLOOKUP(Table1[[#This Row],[Cred Code]],[1]!CredCode[[#All],[Cred Code]:[Department]],7,FALSE)</f>
        <v>#REF!</v>
      </c>
    </row>
    <row r="191" spans="1:5" x14ac:dyDescent="0.35">
      <c r="A191" t="s">
        <v>180</v>
      </c>
      <c r="D191" t="s">
        <v>150</v>
      </c>
      <c r="E191" t="e">
        <f>VLOOKUP(Table1[[#This Row],[Cred Code]],[1]!CredCode[[#All],[Cred Code]:[Department]],7,FALSE)</f>
        <v>#REF!</v>
      </c>
    </row>
    <row r="192" spans="1:5" x14ac:dyDescent="0.35">
      <c r="A192" t="s">
        <v>178</v>
      </c>
      <c r="D192" t="s">
        <v>150</v>
      </c>
      <c r="E192" t="e">
        <f>VLOOKUP(Table1[[#This Row],[Cred Code]],[1]!CredCode[[#All],[Cred Code]:[Department]],7,FALSE)</f>
        <v>#REF!</v>
      </c>
    </row>
    <row r="193" spans="1:5" x14ac:dyDescent="0.35">
      <c r="A193" t="s">
        <v>180</v>
      </c>
      <c r="D193" t="s">
        <v>150</v>
      </c>
      <c r="E193" t="e">
        <f>VLOOKUP(Table1[[#This Row],[Cred Code]],[1]!CredCode[[#All],[Cred Code]:[Department]],7,FALSE)</f>
        <v>#REF!</v>
      </c>
    </row>
    <row r="194" spans="1:5" x14ac:dyDescent="0.35">
      <c r="A194" t="s">
        <v>178</v>
      </c>
      <c r="D194" t="s">
        <v>150</v>
      </c>
      <c r="E194" t="e">
        <f>VLOOKUP(Table1[[#This Row],[Cred Code]],[1]!CredCode[[#All],[Cred Code]:[Department]],7,FALSE)</f>
        <v>#REF!</v>
      </c>
    </row>
    <row r="195" spans="1:5" x14ac:dyDescent="0.35">
      <c r="A195" t="s">
        <v>183</v>
      </c>
      <c r="B195" t="s">
        <v>160</v>
      </c>
      <c r="D195" t="s">
        <v>136</v>
      </c>
      <c r="E195" t="e">
        <f>VLOOKUP(Table1[[#This Row],[Cred Code]],[1]!CredCode[[#All],[Cred Code]:[Department]],7,FALSE)</f>
        <v>#REF!</v>
      </c>
    </row>
    <row r="196" spans="1:5" x14ac:dyDescent="0.35">
      <c r="A196" t="s">
        <v>183</v>
      </c>
      <c r="D196" t="s">
        <v>150</v>
      </c>
      <c r="E196" t="e">
        <f>VLOOKUP(Table1[[#This Row],[Cred Code]],[1]!CredCode[[#All],[Cred Code]:[Department]],7,FALSE)</f>
        <v>#REF!</v>
      </c>
    </row>
    <row r="197" spans="1:5" x14ac:dyDescent="0.35">
      <c r="A197" t="s">
        <v>184</v>
      </c>
      <c r="D197" t="s">
        <v>150</v>
      </c>
      <c r="E197" t="e">
        <f>VLOOKUP(Table1[[#This Row],[Cred Code]],[1]!CredCode[[#All],[Cred Code]:[Department]],7,FALSE)</f>
        <v>#REF!</v>
      </c>
    </row>
    <row r="198" spans="1:5" x14ac:dyDescent="0.35">
      <c r="A198" t="s">
        <v>185</v>
      </c>
      <c r="D198" t="s">
        <v>150</v>
      </c>
      <c r="E198" t="e">
        <f>VLOOKUP(Table1[[#This Row],[Cred Code]],[1]!CredCode[[#All],[Cred Code]:[Department]],7,FALSE)</f>
        <v>#REF!</v>
      </c>
    </row>
    <row r="199" spans="1:5" x14ac:dyDescent="0.35">
      <c r="A199" t="s">
        <v>183</v>
      </c>
      <c r="D199" t="s">
        <v>150</v>
      </c>
      <c r="E199" t="e">
        <f>VLOOKUP(Table1[[#This Row],[Cred Code]],[1]!CredCode[[#All],[Cred Code]:[Department]],7,FALSE)</f>
        <v>#REF!</v>
      </c>
    </row>
    <row r="200" spans="1:5" x14ac:dyDescent="0.35">
      <c r="A200" t="s">
        <v>184</v>
      </c>
      <c r="D200" t="s">
        <v>150</v>
      </c>
      <c r="E200" t="e">
        <f>VLOOKUP(Table1[[#This Row],[Cred Code]],[1]!CredCode[[#All],[Cred Code]:[Department]],7,FALSE)</f>
        <v>#REF!</v>
      </c>
    </row>
    <row r="201" spans="1:5" x14ac:dyDescent="0.35">
      <c r="A201" t="s">
        <v>186</v>
      </c>
      <c r="D201" t="s">
        <v>150</v>
      </c>
      <c r="E201" t="e">
        <f>VLOOKUP(Table1[[#This Row],[Cred Code]],[1]!CredCode[[#All],[Cred Code]:[Department]],7,FALSE)</f>
        <v>#REF!</v>
      </c>
    </row>
    <row r="202" spans="1:5" x14ac:dyDescent="0.35">
      <c r="A202" t="s">
        <v>187</v>
      </c>
      <c r="D202" t="s">
        <v>150</v>
      </c>
      <c r="E202" t="e">
        <f>VLOOKUP(Table1[[#This Row],[Cred Code]],[1]!CredCode[[#All],[Cred Code]:[Department]],7,FALSE)</f>
        <v>#REF!</v>
      </c>
    </row>
    <row r="203" spans="1:5" x14ac:dyDescent="0.35">
      <c r="A203" t="s">
        <v>185</v>
      </c>
      <c r="D203" t="s">
        <v>150</v>
      </c>
      <c r="E203" t="e">
        <f>VLOOKUP(Table1[[#This Row],[Cred Code]],[1]!CredCode[[#All],[Cred Code]:[Department]],7,FALSE)</f>
        <v>#REF!</v>
      </c>
    </row>
    <row r="204" spans="1:5" x14ac:dyDescent="0.35">
      <c r="A204" t="s">
        <v>188</v>
      </c>
      <c r="B204" t="s">
        <v>122</v>
      </c>
      <c r="C204" t="s">
        <v>137</v>
      </c>
      <c r="D204" t="s">
        <v>136</v>
      </c>
      <c r="E204" t="e">
        <f>VLOOKUP(Table1[[#This Row],[Cred Code]],[1]!CredCode[[#All],[Cred Code]:[Department]],7,FALSE)</f>
        <v>#REF!</v>
      </c>
    </row>
    <row r="205" spans="1:5" x14ac:dyDescent="0.35">
      <c r="A205" t="s">
        <v>189</v>
      </c>
      <c r="B205" t="s">
        <v>122</v>
      </c>
      <c r="C205" t="s">
        <v>159</v>
      </c>
      <c r="D205" t="s">
        <v>136</v>
      </c>
      <c r="E205" t="e">
        <f>VLOOKUP(Table1[[#This Row],[Cred Code]],[1]!CredCode[[#All],[Cred Code]:[Department]],7,FALSE)</f>
        <v>#REF!</v>
      </c>
    </row>
    <row r="206" spans="1:5" x14ac:dyDescent="0.35">
      <c r="A206" t="s">
        <v>190</v>
      </c>
      <c r="B206" t="s">
        <v>122</v>
      </c>
      <c r="C206" t="s">
        <v>137</v>
      </c>
      <c r="D206" t="s">
        <v>136</v>
      </c>
      <c r="E206" t="e">
        <f>VLOOKUP(Table1[[#This Row],[Cred Code]],[1]!CredCode[[#All],[Cred Code]:[Department]],7,FALSE)</f>
        <v>#REF!</v>
      </c>
    </row>
    <row r="207" spans="1:5" x14ac:dyDescent="0.35">
      <c r="A207" t="s">
        <v>191</v>
      </c>
      <c r="B207" t="s">
        <v>122</v>
      </c>
      <c r="C207" t="s">
        <v>135</v>
      </c>
      <c r="D207" t="s">
        <v>136</v>
      </c>
      <c r="E207" t="e">
        <f>VLOOKUP(Table1[[#This Row],[Cred Code]],[1]!CredCode[[#All],[Cred Code]:[Department]],7,FALSE)</f>
        <v>#REF!</v>
      </c>
    </row>
    <row r="208" spans="1:5" x14ac:dyDescent="0.35">
      <c r="A208" t="s">
        <v>188</v>
      </c>
      <c r="B208" t="s">
        <v>122</v>
      </c>
      <c r="C208" t="s">
        <v>137</v>
      </c>
      <c r="D208" t="s">
        <v>136</v>
      </c>
      <c r="E208" t="e">
        <f>VLOOKUP(Table1[[#This Row],[Cred Code]],[1]!CredCode[[#All],[Cred Code]:[Department]],7,FALSE)</f>
        <v>#REF!</v>
      </c>
    </row>
    <row r="209" spans="1:5" x14ac:dyDescent="0.35">
      <c r="A209" t="s">
        <v>192</v>
      </c>
      <c r="B209" t="s">
        <v>122</v>
      </c>
      <c r="C209" t="s">
        <v>137</v>
      </c>
      <c r="D209" t="s">
        <v>136</v>
      </c>
      <c r="E209" t="e">
        <f>VLOOKUP(Table1[[#This Row],[Cred Code]],[1]!CredCode[[#All],[Cred Code]:[Department]],7,FALSE)</f>
        <v>#REF!</v>
      </c>
    </row>
    <row r="210" spans="1:5" x14ac:dyDescent="0.35">
      <c r="A210" t="s">
        <v>189</v>
      </c>
      <c r="B210" t="s">
        <v>122</v>
      </c>
      <c r="C210" t="s">
        <v>137</v>
      </c>
      <c r="D210" t="s">
        <v>136</v>
      </c>
      <c r="E210" t="e">
        <f>VLOOKUP(Table1[[#This Row],[Cred Code]],[1]!CredCode[[#All],[Cred Code]:[Department]],7,FALSE)</f>
        <v>#REF!</v>
      </c>
    </row>
    <row r="211" spans="1:5" x14ac:dyDescent="0.35">
      <c r="A211" t="s">
        <v>188</v>
      </c>
      <c r="B211" t="s">
        <v>122</v>
      </c>
      <c r="C211" t="s">
        <v>137</v>
      </c>
      <c r="D211" t="s">
        <v>136</v>
      </c>
      <c r="E211" t="e">
        <f>VLOOKUP(Table1[[#This Row],[Cred Code]],[1]!CredCode[[#All],[Cred Code]:[Department]],7,FALSE)</f>
        <v>#REF!</v>
      </c>
    </row>
    <row r="212" spans="1:5" x14ac:dyDescent="0.35">
      <c r="A212" t="s">
        <v>191</v>
      </c>
      <c r="B212" t="s">
        <v>122</v>
      </c>
      <c r="C212" t="s">
        <v>137</v>
      </c>
      <c r="D212" t="s">
        <v>136</v>
      </c>
      <c r="E212" t="e">
        <f>VLOOKUP(Table1[[#This Row],[Cred Code]],[1]!CredCode[[#All],[Cred Code]:[Department]],7,FALSE)</f>
        <v>#REF!</v>
      </c>
    </row>
    <row r="213" spans="1:5" x14ac:dyDescent="0.35">
      <c r="A213" t="s">
        <v>191</v>
      </c>
      <c r="B213" t="s">
        <v>122</v>
      </c>
      <c r="C213" t="s">
        <v>162</v>
      </c>
      <c r="D213" t="s">
        <v>136</v>
      </c>
      <c r="E213" t="e">
        <f>VLOOKUP(Table1[[#This Row],[Cred Code]],[1]!CredCode[[#All],[Cred Code]:[Department]],7,FALSE)</f>
        <v>#REF!</v>
      </c>
    </row>
    <row r="214" spans="1:5" x14ac:dyDescent="0.35">
      <c r="A214" t="s">
        <v>193</v>
      </c>
      <c r="B214" t="s">
        <v>122</v>
      </c>
      <c r="C214" t="s">
        <v>137</v>
      </c>
      <c r="D214" t="s">
        <v>136</v>
      </c>
      <c r="E214" t="e">
        <f>VLOOKUP(Table1[[#This Row],[Cred Code]],[1]!CredCode[[#All],[Cred Code]:[Department]],7,FALSE)</f>
        <v>#REF!</v>
      </c>
    </row>
    <row r="215" spans="1:5" x14ac:dyDescent="0.35">
      <c r="A215" t="s">
        <v>189</v>
      </c>
      <c r="B215" t="s">
        <v>122</v>
      </c>
      <c r="C215" t="s">
        <v>137</v>
      </c>
      <c r="D215" t="s">
        <v>136</v>
      </c>
      <c r="E215" t="e">
        <f>VLOOKUP(Table1[[#This Row],[Cred Code]],[1]!CredCode[[#All],[Cred Code]:[Department]],7,FALSE)</f>
        <v>#REF!</v>
      </c>
    </row>
    <row r="216" spans="1:5" x14ac:dyDescent="0.35">
      <c r="A216" t="s">
        <v>194</v>
      </c>
      <c r="B216" t="s">
        <v>122</v>
      </c>
      <c r="C216" t="s">
        <v>137</v>
      </c>
      <c r="D216" t="s">
        <v>136</v>
      </c>
      <c r="E216" t="e">
        <f>VLOOKUP(Table1[[#This Row],[Cred Code]],[1]!CredCode[[#All],[Cred Code]:[Department]],7,FALSE)</f>
        <v>#REF!</v>
      </c>
    </row>
    <row r="217" spans="1:5" x14ac:dyDescent="0.35">
      <c r="A217" t="s">
        <v>189</v>
      </c>
      <c r="B217" t="s">
        <v>122</v>
      </c>
      <c r="C217" t="s">
        <v>137</v>
      </c>
      <c r="D217" t="s">
        <v>136</v>
      </c>
      <c r="E217" t="e">
        <f>VLOOKUP(Table1[[#This Row],[Cred Code]],[1]!CredCode[[#All],[Cred Code]:[Department]],7,FALSE)</f>
        <v>#REF!</v>
      </c>
    </row>
    <row r="218" spans="1:5" x14ac:dyDescent="0.35">
      <c r="A218" t="s">
        <v>195</v>
      </c>
      <c r="B218" t="s">
        <v>122</v>
      </c>
      <c r="C218" t="s">
        <v>137</v>
      </c>
      <c r="D218" t="s">
        <v>136</v>
      </c>
      <c r="E218" t="e">
        <f>VLOOKUP(Table1[[#This Row],[Cred Code]],[1]!CredCode[[#All],[Cred Code]:[Department]],7,FALSE)</f>
        <v>#REF!</v>
      </c>
    </row>
    <row r="219" spans="1:5" x14ac:dyDescent="0.35">
      <c r="A219" t="s">
        <v>188</v>
      </c>
      <c r="B219" t="s">
        <v>122</v>
      </c>
      <c r="C219" t="s">
        <v>137</v>
      </c>
      <c r="D219" t="s">
        <v>136</v>
      </c>
      <c r="E219" t="e">
        <f>VLOOKUP(Table1[[#This Row],[Cred Code]],[1]!CredCode[[#All],[Cred Code]:[Department]],7,FALSE)</f>
        <v>#REF!</v>
      </c>
    </row>
    <row r="220" spans="1:5" x14ac:dyDescent="0.35">
      <c r="A220" t="s">
        <v>194</v>
      </c>
      <c r="B220" t="s">
        <v>122</v>
      </c>
      <c r="C220" t="s">
        <v>137</v>
      </c>
      <c r="D220" t="s">
        <v>136</v>
      </c>
      <c r="E220" t="e">
        <f>VLOOKUP(Table1[[#This Row],[Cred Code]],[1]!CredCode[[#All],[Cred Code]:[Department]],7,FALSE)</f>
        <v>#REF!</v>
      </c>
    </row>
    <row r="221" spans="1:5" x14ac:dyDescent="0.35">
      <c r="A221" t="s">
        <v>194</v>
      </c>
      <c r="B221" t="s">
        <v>122</v>
      </c>
      <c r="C221" t="s">
        <v>137</v>
      </c>
      <c r="D221" t="s">
        <v>136</v>
      </c>
      <c r="E221" t="e">
        <f>VLOOKUP(Table1[[#This Row],[Cred Code]],[1]!CredCode[[#All],[Cred Code]:[Department]],7,FALSE)</f>
        <v>#REF!</v>
      </c>
    </row>
    <row r="222" spans="1:5" x14ac:dyDescent="0.35">
      <c r="A222" t="s">
        <v>190</v>
      </c>
      <c r="B222" t="s">
        <v>160</v>
      </c>
      <c r="D222" t="s">
        <v>136</v>
      </c>
      <c r="E222" t="e">
        <f>VLOOKUP(Table1[[#This Row],[Cred Code]],[1]!CredCode[[#All],[Cred Code]:[Department]],7,FALSE)</f>
        <v>#REF!</v>
      </c>
    </row>
    <row r="223" spans="1:5" x14ac:dyDescent="0.35">
      <c r="A223" t="s">
        <v>195</v>
      </c>
      <c r="B223" t="s">
        <v>160</v>
      </c>
      <c r="D223" t="s">
        <v>136</v>
      </c>
      <c r="E223" t="e">
        <f>VLOOKUP(Table1[[#This Row],[Cred Code]],[1]!CredCode[[#All],[Cred Code]:[Department]],7,FALSE)</f>
        <v>#REF!</v>
      </c>
    </row>
    <row r="224" spans="1:5" x14ac:dyDescent="0.35">
      <c r="A224" t="s">
        <v>188</v>
      </c>
      <c r="D224" t="s">
        <v>150</v>
      </c>
      <c r="E224" t="e">
        <f>VLOOKUP(Table1[[#This Row],[Cred Code]],[1]!CredCode[[#All],[Cred Code]:[Department]],7,FALSE)</f>
        <v>#REF!</v>
      </c>
    </row>
    <row r="225" spans="1:5" x14ac:dyDescent="0.35">
      <c r="A225" t="s">
        <v>195</v>
      </c>
      <c r="D225" t="s">
        <v>150</v>
      </c>
      <c r="E225" t="e">
        <f>VLOOKUP(Table1[[#This Row],[Cred Code]],[1]!CredCode[[#All],[Cred Code]:[Department]],7,FALSE)</f>
        <v>#REF!</v>
      </c>
    </row>
    <row r="226" spans="1:5" x14ac:dyDescent="0.35">
      <c r="A226" t="s">
        <v>188</v>
      </c>
      <c r="D226" t="s">
        <v>150</v>
      </c>
      <c r="E226" t="e">
        <f>VLOOKUP(Table1[[#This Row],[Cred Code]],[1]!CredCode[[#All],[Cred Code]:[Department]],7,FALSE)</f>
        <v>#REF!</v>
      </c>
    </row>
    <row r="227" spans="1:5" x14ac:dyDescent="0.35">
      <c r="A227" t="s">
        <v>188</v>
      </c>
      <c r="D227" t="s">
        <v>150</v>
      </c>
      <c r="E227" t="e">
        <f>VLOOKUP(Table1[[#This Row],[Cred Code]],[1]!CredCode[[#All],[Cred Code]:[Department]],7,FALSE)</f>
        <v>#REF!</v>
      </c>
    </row>
    <row r="228" spans="1:5" x14ac:dyDescent="0.35">
      <c r="A228" t="s">
        <v>189</v>
      </c>
      <c r="D228" t="s">
        <v>150</v>
      </c>
      <c r="E228" t="e">
        <f>VLOOKUP(Table1[[#This Row],[Cred Code]],[1]!CredCode[[#All],[Cred Code]:[Department]],7,FALSE)</f>
        <v>#REF!</v>
      </c>
    </row>
    <row r="229" spans="1:5" x14ac:dyDescent="0.35">
      <c r="A229" t="s">
        <v>195</v>
      </c>
      <c r="D229" t="s">
        <v>150</v>
      </c>
      <c r="E229" t="e">
        <f>VLOOKUP(Table1[[#This Row],[Cred Code]],[1]!CredCode[[#All],[Cred Code]:[Department]],7,FALSE)</f>
        <v>#REF!</v>
      </c>
    </row>
    <row r="230" spans="1:5" x14ac:dyDescent="0.35">
      <c r="A230" t="s">
        <v>191</v>
      </c>
      <c r="D230" t="s">
        <v>150</v>
      </c>
      <c r="E230" t="e">
        <f>VLOOKUP(Table1[[#This Row],[Cred Code]],[1]!CredCode[[#All],[Cred Code]:[Department]],7,FALSE)</f>
        <v>#REF!</v>
      </c>
    </row>
    <row r="231" spans="1:5" x14ac:dyDescent="0.35">
      <c r="A231" t="s">
        <v>190</v>
      </c>
      <c r="D231" t="s">
        <v>150</v>
      </c>
      <c r="E231" t="e">
        <f>VLOOKUP(Table1[[#This Row],[Cred Code]],[1]!CredCode[[#All],[Cred Code]:[Department]],7,FALSE)</f>
        <v>#REF!</v>
      </c>
    </row>
    <row r="232" spans="1:5" x14ac:dyDescent="0.35">
      <c r="A232" t="s">
        <v>188</v>
      </c>
      <c r="D232" t="s">
        <v>150</v>
      </c>
      <c r="E232" t="e">
        <f>VLOOKUP(Table1[[#This Row],[Cred Code]],[1]!CredCode[[#All],[Cred Code]:[Department]],7,FALSE)</f>
        <v>#REF!</v>
      </c>
    </row>
    <row r="233" spans="1:5" x14ac:dyDescent="0.35">
      <c r="A233" t="s">
        <v>195</v>
      </c>
      <c r="D233" t="s">
        <v>150</v>
      </c>
      <c r="E233" t="e">
        <f>VLOOKUP(Table1[[#This Row],[Cred Code]],[1]!CredCode[[#All],[Cred Code]:[Department]],7,FALSE)</f>
        <v>#REF!</v>
      </c>
    </row>
    <row r="234" spans="1:5" x14ac:dyDescent="0.35">
      <c r="A234" t="s">
        <v>191</v>
      </c>
      <c r="D234" t="s">
        <v>150</v>
      </c>
      <c r="E234" t="e">
        <f>VLOOKUP(Table1[[#This Row],[Cred Code]],[1]!CredCode[[#All],[Cred Code]:[Department]],7,FALSE)</f>
        <v>#REF!</v>
      </c>
    </row>
    <row r="235" spans="1:5" x14ac:dyDescent="0.35">
      <c r="A235" t="s">
        <v>188</v>
      </c>
      <c r="D235" t="s">
        <v>150</v>
      </c>
      <c r="E235" t="e">
        <f>VLOOKUP(Table1[[#This Row],[Cred Code]],[1]!CredCode[[#All],[Cred Code]:[Department]],7,FALSE)</f>
        <v>#REF!</v>
      </c>
    </row>
    <row r="236" spans="1:5" x14ac:dyDescent="0.35">
      <c r="A236" t="s">
        <v>195</v>
      </c>
      <c r="D236" t="s">
        <v>150</v>
      </c>
      <c r="E236" t="e">
        <f>VLOOKUP(Table1[[#This Row],[Cred Code]],[1]!CredCode[[#All],[Cred Code]:[Department]],7,FALSE)</f>
        <v>#REF!</v>
      </c>
    </row>
    <row r="237" spans="1:5" x14ac:dyDescent="0.35">
      <c r="A237" t="s">
        <v>195</v>
      </c>
      <c r="D237" t="s">
        <v>150</v>
      </c>
      <c r="E237" t="e">
        <f>VLOOKUP(Table1[[#This Row],[Cred Code]],[1]!CredCode[[#All],[Cred Code]:[Department]],7,FALSE)</f>
        <v>#REF!</v>
      </c>
    </row>
    <row r="238" spans="1:5" x14ac:dyDescent="0.35">
      <c r="A238" t="s">
        <v>188</v>
      </c>
      <c r="D238" t="s">
        <v>150</v>
      </c>
      <c r="E238" t="e">
        <f>VLOOKUP(Table1[[#This Row],[Cred Code]],[1]!CredCode[[#All],[Cred Code]:[Department]],7,FALSE)</f>
        <v>#REF!</v>
      </c>
    </row>
    <row r="239" spans="1:5" x14ac:dyDescent="0.35">
      <c r="A239" t="s">
        <v>191</v>
      </c>
      <c r="D239" t="s">
        <v>150</v>
      </c>
      <c r="E239" t="e">
        <f>VLOOKUP(Table1[[#This Row],[Cred Code]],[1]!CredCode[[#All],[Cred Code]:[Department]],7,FALSE)</f>
        <v>#REF!</v>
      </c>
    </row>
    <row r="240" spans="1:5" x14ac:dyDescent="0.35">
      <c r="A240" t="s">
        <v>189</v>
      </c>
      <c r="D240" t="s">
        <v>150</v>
      </c>
      <c r="E240" t="e">
        <f>VLOOKUP(Table1[[#This Row],[Cred Code]],[1]!CredCode[[#All],[Cred Code]:[Department]],7,FALSE)</f>
        <v>#REF!</v>
      </c>
    </row>
    <row r="241" spans="1:5" x14ac:dyDescent="0.35">
      <c r="A241" t="s">
        <v>191</v>
      </c>
      <c r="D241" t="s">
        <v>150</v>
      </c>
      <c r="E241" t="e">
        <f>VLOOKUP(Table1[[#This Row],[Cred Code]],[1]!CredCode[[#All],[Cred Code]:[Department]],7,FALSE)</f>
        <v>#REF!</v>
      </c>
    </row>
    <row r="242" spans="1:5" x14ac:dyDescent="0.35">
      <c r="A242" t="s">
        <v>195</v>
      </c>
      <c r="D242" t="s">
        <v>150</v>
      </c>
      <c r="E242" t="e">
        <f>VLOOKUP(Table1[[#This Row],[Cred Code]],[1]!CredCode[[#All],[Cred Code]:[Department]],7,FALSE)</f>
        <v>#REF!</v>
      </c>
    </row>
    <row r="243" spans="1:5" x14ac:dyDescent="0.35">
      <c r="A243" t="s">
        <v>195</v>
      </c>
      <c r="D243" t="s">
        <v>150</v>
      </c>
      <c r="E243" t="e">
        <f>VLOOKUP(Table1[[#This Row],[Cred Code]],[1]!CredCode[[#All],[Cred Code]:[Department]],7,FALSE)</f>
        <v>#REF!</v>
      </c>
    </row>
    <row r="244" spans="1:5" x14ac:dyDescent="0.35">
      <c r="A244" t="s">
        <v>191</v>
      </c>
      <c r="D244" t="s">
        <v>150</v>
      </c>
      <c r="E244" t="e">
        <f>VLOOKUP(Table1[[#This Row],[Cred Code]],[1]!CredCode[[#All],[Cred Code]:[Department]],7,FALSE)</f>
        <v>#REF!</v>
      </c>
    </row>
    <row r="245" spans="1:5" x14ac:dyDescent="0.35">
      <c r="A245" t="s">
        <v>190</v>
      </c>
      <c r="D245" t="s">
        <v>150</v>
      </c>
      <c r="E245" t="e">
        <f>VLOOKUP(Table1[[#This Row],[Cred Code]],[1]!CredCode[[#All],[Cred Code]:[Department]],7,FALSE)</f>
        <v>#REF!</v>
      </c>
    </row>
    <row r="246" spans="1:5" x14ac:dyDescent="0.35">
      <c r="A246" t="s">
        <v>190</v>
      </c>
      <c r="D246" t="s">
        <v>150</v>
      </c>
      <c r="E246" t="e">
        <f>VLOOKUP(Table1[[#This Row],[Cred Code]],[1]!CredCode[[#All],[Cred Code]:[Department]],7,FALSE)</f>
        <v>#REF!</v>
      </c>
    </row>
    <row r="247" spans="1:5" x14ac:dyDescent="0.35">
      <c r="A247" t="s">
        <v>195</v>
      </c>
      <c r="D247" t="s">
        <v>150</v>
      </c>
      <c r="E247" t="e">
        <f>VLOOKUP(Table1[[#This Row],[Cred Code]],[1]!CredCode[[#All],[Cred Code]:[Department]],7,FALSE)</f>
        <v>#REF!</v>
      </c>
    </row>
    <row r="248" spans="1:5" x14ac:dyDescent="0.35">
      <c r="A248" t="s">
        <v>191</v>
      </c>
      <c r="D248" t="s">
        <v>150</v>
      </c>
      <c r="E248" t="e">
        <f>VLOOKUP(Table1[[#This Row],[Cred Code]],[1]!CredCode[[#All],[Cred Code]:[Department]],7,FALSE)</f>
        <v>#REF!</v>
      </c>
    </row>
    <row r="249" spans="1:5" x14ac:dyDescent="0.35">
      <c r="A249" t="s">
        <v>191</v>
      </c>
      <c r="D249" t="s">
        <v>150</v>
      </c>
      <c r="E249" t="e">
        <f>VLOOKUP(Table1[[#This Row],[Cred Code]],[1]!CredCode[[#All],[Cred Code]:[Department]],7,FALSE)</f>
        <v>#REF!</v>
      </c>
    </row>
    <row r="250" spans="1:5" x14ac:dyDescent="0.35">
      <c r="A250" t="s">
        <v>190</v>
      </c>
      <c r="D250" t="s">
        <v>150</v>
      </c>
      <c r="E250" t="e">
        <f>VLOOKUP(Table1[[#This Row],[Cred Code]],[1]!CredCode[[#All],[Cred Code]:[Department]],7,FALSE)</f>
        <v>#REF!</v>
      </c>
    </row>
    <row r="251" spans="1:5" x14ac:dyDescent="0.35">
      <c r="A251" t="s">
        <v>191</v>
      </c>
      <c r="D251" t="s">
        <v>150</v>
      </c>
      <c r="E251" t="e">
        <f>VLOOKUP(Table1[[#This Row],[Cred Code]],[1]!CredCode[[#All],[Cred Code]:[Department]],7,FALSE)</f>
        <v>#REF!</v>
      </c>
    </row>
    <row r="252" spans="1:5" x14ac:dyDescent="0.35">
      <c r="A252" t="s">
        <v>195</v>
      </c>
      <c r="D252" t="s">
        <v>150</v>
      </c>
      <c r="E252" t="e">
        <f>VLOOKUP(Table1[[#This Row],[Cred Code]],[1]!CredCode[[#All],[Cred Code]:[Department]],7,FALSE)</f>
        <v>#REF!</v>
      </c>
    </row>
    <row r="253" spans="1:5" x14ac:dyDescent="0.35">
      <c r="A253" t="s">
        <v>195</v>
      </c>
      <c r="D253" t="s">
        <v>150</v>
      </c>
      <c r="E253" t="e">
        <f>VLOOKUP(Table1[[#This Row],[Cred Code]],[1]!CredCode[[#All],[Cred Code]:[Department]],7,FALSE)</f>
        <v>#REF!</v>
      </c>
    </row>
    <row r="254" spans="1:5" x14ac:dyDescent="0.35">
      <c r="A254" t="s">
        <v>189</v>
      </c>
      <c r="D254" t="s">
        <v>150</v>
      </c>
      <c r="E254" t="e">
        <f>VLOOKUP(Table1[[#This Row],[Cred Code]],[1]!CredCode[[#All],[Cred Code]:[Department]],7,FALSE)</f>
        <v>#REF!</v>
      </c>
    </row>
    <row r="255" spans="1:5" x14ac:dyDescent="0.35">
      <c r="A255" t="s">
        <v>191</v>
      </c>
      <c r="D255" t="s">
        <v>150</v>
      </c>
      <c r="E255" t="e">
        <f>VLOOKUP(Table1[[#This Row],[Cred Code]],[1]!CredCode[[#All],[Cred Code]:[Department]],7,FALSE)</f>
        <v>#REF!</v>
      </c>
    </row>
    <row r="256" spans="1:5" x14ac:dyDescent="0.35">
      <c r="A256" t="s">
        <v>192</v>
      </c>
      <c r="D256" t="s">
        <v>150</v>
      </c>
      <c r="E256" t="e">
        <f>VLOOKUP(Table1[[#This Row],[Cred Code]],[1]!CredCode[[#All],[Cred Code]:[Department]],7,FALSE)</f>
        <v>#REF!</v>
      </c>
    </row>
    <row r="257" spans="1:5" x14ac:dyDescent="0.35">
      <c r="A257" t="s">
        <v>189</v>
      </c>
      <c r="D257" t="s">
        <v>150</v>
      </c>
      <c r="E257" t="e">
        <f>VLOOKUP(Table1[[#This Row],[Cred Code]],[1]!CredCode[[#All],[Cred Code]:[Department]],7,FALSE)</f>
        <v>#REF!</v>
      </c>
    </row>
    <row r="258" spans="1:5" x14ac:dyDescent="0.35">
      <c r="A258" t="s">
        <v>192</v>
      </c>
      <c r="D258" t="s">
        <v>150</v>
      </c>
      <c r="E258" t="e">
        <f>VLOOKUP(Table1[[#This Row],[Cred Code]],[1]!CredCode[[#All],[Cred Code]:[Department]],7,FALSE)</f>
        <v>#REF!</v>
      </c>
    </row>
    <row r="259" spans="1:5" x14ac:dyDescent="0.35">
      <c r="A259" t="s">
        <v>192</v>
      </c>
      <c r="D259" t="s">
        <v>150</v>
      </c>
      <c r="E259" t="e">
        <f>VLOOKUP(Table1[[#This Row],[Cred Code]],[1]!CredCode[[#All],[Cred Code]:[Department]],7,FALSE)</f>
        <v>#REF!</v>
      </c>
    </row>
    <row r="260" spans="1:5" x14ac:dyDescent="0.35">
      <c r="A260" t="s">
        <v>194</v>
      </c>
      <c r="D260" t="s">
        <v>150</v>
      </c>
      <c r="E260" t="e">
        <f>VLOOKUP(Table1[[#This Row],[Cred Code]],[1]!CredCode[[#All],[Cred Code]:[Department]],7,FALSE)</f>
        <v>#REF!</v>
      </c>
    </row>
    <row r="261" spans="1:5" x14ac:dyDescent="0.35">
      <c r="A261" t="s">
        <v>194</v>
      </c>
      <c r="D261" t="s">
        <v>150</v>
      </c>
      <c r="E261" t="e">
        <f>VLOOKUP(Table1[[#This Row],[Cred Code]],[1]!CredCode[[#All],[Cred Code]:[Department]],7,FALSE)</f>
        <v>#REF!</v>
      </c>
    </row>
    <row r="262" spans="1:5" x14ac:dyDescent="0.35">
      <c r="A262" t="s">
        <v>194</v>
      </c>
      <c r="D262" t="s">
        <v>150</v>
      </c>
      <c r="E262" t="e">
        <f>VLOOKUP(Table1[[#This Row],[Cred Code]],[1]!CredCode[[#All],[Cred Code]:[Department]],7,FALSE)</f>
        <v>#REF!</v>
      </c>
    </row>
    <row r="263" spans="1:5" x14ac:dyDescent="0.35">
      <c r="A263" t="s">
        <v>189</v>
      </c>
      <c r="D263" t="s">
        <v>150</v>
      </c>
      <c r="E263" t="e">
        <f>VLOOKUP(Table1[[#This Row],[Cred Code]],[1]!CredCode[[#All],[Cred Code]:[Department]],7,FALSE)</f>
        <v>#REF!</v>
      </c>
    </row>
    <row r="264" spans="1:5" x14ac:dyDescent="0.35">
      <c r="A264" t="s">
        <v>191</v>
      </c>
      <c r="D264" t="s">
        <v>150</v>
      </c>
      <c r="E264" t="e">
        <f>VLOOKUP(Table1[[#This Row],[Cred Code]],[1]!CredCode[[#All],[Cred Code]:[Department]],7,FALSE)</f>
        <v>#REF!</v>
      </c>
    </row>
    <row r="265" spans="1:5" x14ac:dyDescent="0.35">
      <c r="A265" t="s">
        <v>192</v>
      </c>
      <c r="D265" t="s">
        <v>150</v>
      </c>
      <c r="E265" t="e">
        <f>VLOOKUP(Table1[[#This Row],[Cred Code]],[1]!CredCode[[#All],[Cred Code]:[Department]],7,FALSE)</f>
        <v>#REF!</v>
      </c>
    </row>
    <row r="266" spans="1:5" x14ac:dyDescent="0.35">
      <c r="A266" t="s">
        <v>195</v>
      </c>
      <c r="D266" t="s">
        <v>150</v>
      </c>
      <c r="E266" t="e">
        <f>VLOOKUP(Table1[[#This Row],[Cred Code]],[1]!CredCode[[#All],[Cred Code]:[Department]],7,FALSE)</f>
        <v>#REF!</v>
      </c>
    </row>
    <row r="267" spans="1:5" x14ac:dyDescent="0.35">
      <c r="A267" t="s">
        <v>188</v>
      </c>
      <c r="D267" t="s">
        <v>150</v>
      </c>
      <c r="E267" t="e">
        <f>VLOOKUP(Table1[[#This Row],[Cred Code]],[1]!CredCode[[#All],[Cred Code]:[Department]],7,FALSE)</f>
        <v>#REF!</v>
      </c>
    </row>
    <row r="268" spans="1:5" x14ac:dyDescent="0.35">
      <c r="A268" t="s">
        <v>195</v>
      </c>
      <c r="D268" t="s">
        <v>150</v>
      </c>
      <c r="E268" t="e">
        <f>VLOOKUP(Table1[[#This Row],[Cred Code]],[1]!CredCode[[#All],[Cred Code]:[Department]],7,FALSE)</f>
        <v>#REF!</v>
      </c>
    </row>
    <row r="269" spans="1:5" x14ac:dyDescent="0.35">
      <c r="A269" t="s">
        <v>195</v>
      </c>
      <c r="D269" t="s">
        <v>150</v>
      </c>
      <c r="E269" t="e">
        <f>VLOOKUP(Table1[[#This Row],[Cred Code]],[1]!CredCode[[#All],[Cred Code]:[Department]],7,FALSE)</f>
        <v>#REF!</v>
      </c>
    </row>
    <row r="270" spans="1:5" x14ac:dyDescent="0.35">
      <c r="A270" t="s">
        <v>195</v>
      </c>
      <c r="D270" t="s">
        <v>150</v>
      </c>
      <c r="E270" t="e">
        <f>VLOOKUP(Table1[[#This Row],[Cred Code]],[1]!CredCode[[#All],[Cred Code]:[Department]],7,FALSE)</f>
        <v>#REF!</v>
      </c>
    </row>
    <row r="271" spans="1:5" x14ac:dyDescent="0.35">
      <c r="A271" t="s">
        <v>191</v>
      </c>
      <c r="D271" t="s">
        <v>150</v>
      </c>
      <c r="E271" t="e">
        <f>VLOOKUP(Table1[[#This Row],[Cred Code]],[1]!CredCode[[#All],[Cred Code]:[Department]],7,FALSE)</f>
        <v>#REF!</v>
      </c>
    </row>
    <row r="272" spans="1:5" x14ac:dyDescent="0.35">
      <c r="A272" t="s">
        <v>189</v>
      </c>
      <c r="D272" t="s">
        <v>150</v>
      </c>
      <c r="E272" t="e">
        <f>VLOOKUP(Table1[[#This Row],[Cred Code]],[1]!CredCode[[#All],[Cred Code]:[Department]],7,FALSE)</f>
        <v>#REF!</v>
      </c>
    </row>
    <row r="273" spans="1:5" x14ac:dyDescent="0.35">
      <c r="A273" t="s">
        <v>196</v>
      </c>
      <c r="D273" t="s">
        <v>150</v>
      </c>
      <c r="E273" t="e">
        <f>VLOOKUP(Table1[[#This Row],[Cred Code]],[1]!CredCode[[#All],[Cred Code]:[Department]],7,FALSE)</f>
        <v>#REF!</v>
      </c>
    </row>
    <row r="274" spans="1:5" x14ac:dyDescent="0.35">
      <c r="A274" t="s">
        <v>189</v>
      </c>
      <c r="D274" t="s">
        <v>150</v>
      </c>
      <c r="E274" t="e">
        <f>VLOOKUP(Table1[[#This Row],[Cred Code]],[1]!CredCode[[#All],[Cred Code]:[Department]],7,FALSE)</f>
        <v>#REF!</v>
      </c>
    </row>
    <row r="275" spans="1:5" x14ac:dyDescent="0.35">
      <c r="A275" t="s">
        <v>192</v>
      </c>
      <c r="D275" t="s">
        <v>150</v>
      </c>
      <c r="E275" t="e">
        <f>VLOOKUP(Table1[[#This Row],[Cred Code]],[1]!CredCode[[#All],[Cred Code]:[Department]],7,FALSE)</f>
        <v>#REF!</v>
      </c>
    </row>
    <row r="276" spans="1:5" x14ac:dyDescent="0.35">
      <c r="A276" t="s">
        <v>195</v>
      </c>
      <c r="D276" t="s">
        <v>150</v>
      </c>
      <c r="E276" t="e">
        <f>VLOOKUP(Table1[[#This Row],[Cred Code]],[1]!CredCode[[#All],[Cred Code]:[Department]],7,FALSE)</f>
        <v>#REF!</v>
      </c>
    </row>
    <row r="277" spans="1:5" x14ac:dyDescent="0.35">
      <c r="A277" t="s">
        <v>189</v>
      </c>
      <c r="D277" t="s">
        <v>150</v>
      </c>
      <c r="E277" t="e">
        <f>VLOOKUP(Table1[[#This Row],[Cred Code]],[1]!CredCode[[#All],[Cred Code]:[Department]],7,FALSE)</f>
        <v>#REF!</v>
      </c>
    </row>
    <row r="278" spans="1:5" x14ac:dyDescent="0.35">
      <c r="A278" t="s">
        <v>188</v>
      </c>
      <c r="D278" t="s">
        <v>150</v>
      </c>
      <c r="E278" t="e">
        <f>VLOOKUP(Table1[[#This Row],[Cred Code]],[1]!CredCode[[#All],[Cred Code]:[Department]],7,FALSE)</f>
        <v>#REF!</v>
      </c>
    </row>
    <row r="279" spans="1:5" x14ac:dyDescent="0.35">
      <c r="A279" t="s">
        <v>191</v>
      </c>
      <c r="D279" t="s">
        <v>150</v>
      </c>
      <c r="E279" t="e">
        <f>VLOOKUP(Table1[[#This Row],[Cred Code]],[1]!CredCode[[#All],[Cred Code]:[Department]],7,FALSE)</f>
        <v>#REF!</v>
      </c>
    </row>
    <row r="280" spans="1:5" x14ac:dyDescent="0.35">
      <c r="A280" t="s">
        <v>191</v>
      </c>
      <c r="D280" t="s">
        <v>150</v>
      </c>
      <c r="E280" t="e">
        <f>VLOOKUP(Table1[[#This Row],[Cred Code]],[1]!CredCode[[#All],[Cred Code]:[Department]],7,FALSE)</f>
        <v>#REF!</v>
      </c>
    </row>
    <row r="281" spans="1:5" x14ac:dyDescent="0.35">
      <c r="A281" t="s">
        <v>196</v>
      </c>
      <c r="D281" t="s">
        <v>150</v>
      </c>
      <c r="E281" t="e">
        <f>VLOOKUP(Table1[[#This Row],[Cred Code]],[1]!CredCode[[#All],[Cred Code]:[Department]],7,FALSE)</f>
        <v>#REF!</v>
      </c>
    </row>
    <row r="282" spans="1:5" x14ac:dyDescent="0.35">
      <c r="A282" t="s">
        <v>193</v>
      </c>
      <c r="D282" t="s">
        <v>150</v>
      </c>
      <c r="E282" t="e">
        <f>VLOOKUP(Table1[[#This Row],[Cred Code]],[1]!CredCode[[#All],[Cred Code]:[Department]],7,FALSE)</f>
        <v>#REF!</v>
      </c>
    </row>
    <row r="283" spans="1:5" x14ac:dyDescent="0.35">
      <c r="A283" t="s">
        <v>194</v>
      </c>
      <c r="D283" t="s">
        <v>150</v>
      </c>
      <c r="E283" t="e">
        <f>VLOOKUP(Table1[[#This Row],[Cred Code]],[1]!CredCode[[#All],[Cred Code]:[Department]],7,FALSE)</f>
        <v>#REF!</v>
      </c>
    </row>
    <row r="284" spans="1:5" x14ac:dyDescent="0.35">
      <c r="A284" t="s">
        <v>194</v>
      </c>
      <c r="D284" t="s">
        <v>150</v>
      </c>
      <c r="E284" t="e">
        <f>VLOOKUP(Table1[[#This Row],[Cred Code]],[1]!CredCode[[#All],[Cred Code]:[Department]],7,FALSE)</f>
        <v>#REF!</v>
      </c>
    </row>
    <row r="285" spans="1:5" x14ac:dyDescent="0.35">
      <c r="A285" t="s">
        <v>194</v>
      </c>
      <c r="D285" t="s">
        <v>150</v>
      </c>
      <c r="E285" t="e">
        <f>VLOOKUP(Table1[[#This Row],[Cred Code]],[1]!CredCode[[#All],[Cred Code]:[Department]],7,FALSE)</f>
        <v>#REF!</v>
      </c>
    </row>
    <row r="286" spans="1:5" x14ac:dyDescent="0.35">
      <c r="A286" t="s">
        <v>189</v>
      </c>
      <c r="D286" t="s">
        <v>150</v>
      </c>
      <c r="E286" t="e">
        <f>VLOOKUP(Table1[[#This Row],[Cred Code]],[1]!CredCode[[#All],[Cred Code]:[Department]],7,FALSE)</f>
        <v>#REF!</v>
      </c>
    </row>
    <row r="287" spans="1:5" x14ac:dyDescent="0.35">
      <c r="A287" t="s">
        <v>197</v>
      </c>
      <c r="B287" t="s">
        <v>122</v>
      </c>
      <c r="C287" t="s">
        <v>137</v>
      </c>
      <c r="D287" t="s">
        <v>136</v>
      </c>
      <c r="E287" t="e">
        <f>VLOOKUP(Table1[[#This Row],[Cred Code]],[1]!CredCode[[#All],[Cred Code]:[Department]],7,FALSE)</f>
        <v>#REF!</v>
      </c>
    </row>
    <row r="288" spans="1:5" x14ac:dyDescent="0.35">
      <c r="A288" t="s">
        <v>198</v>
      </c>
      <c r="B288" t="s">
        <v>122</v>
      </c>
      <c r="C288" t="s">
        <v>137</v>
      </c>
      <c r="D288" t="s">
        <v>136</v>
      </c>
      <c r="E288" t="e">
        <f>VLOOKUP(Table1[[#This Row],[Cred Code]],[1]!CredCode[[#All],[Cred Code]:[Department]],7,FALSE)</f>
        <v>#REF!</v>
      </c>
    </row>
    <row r="289" spans="1:5" x14ac:dyDescent="0.35">
      <c r="A289" t="s">
        <v>198</v>
      </c>
      <c r="B289" t="s">
        <v>122</v>
      </c>
      <c r="C289" t="s">
        <v>141</v>
      </c>
      <c r="D289" t="s">
        <v>136</v>
      </c>
      <c r="E289" t="e">
        <f>VLOOKUP(Table1[[#This Row],[Cred Code]],[1]!CredCode[[#All],[Cred Code]:[Department]],7,FALSE)</f>
        <v>#REF!</v>
      </c>
    </row>
    <row r="290" spans="1:5" x14ac:dyDescent="0.35">
      <c r="A290" t="s">
        <v>198</v>
      </c>
      <c r="B290" t="s">
        <v>122</v>
      </c>
      <c r="C290" t="s">
        <v>137</v>
      </c>
      <c r="D290" t="s">
        <v>136</v>
      </c>
      <c r="E290" t="e">
        <f>VLOOKUP(Table1[[#This Row],[Cred Code]],[1]!CredCode[[#All],[Cred Code]:[Department]],7,FALSE)</f>
        <v>#REF!</v>
      </c>
    </row>
    <row r="291" spans="1:5" x14ac:dyDescent="0.35">
      <c r="A291" t="s">
        <v>197</v>
      </c>
      <c r="B291" t="s">
        <v>160</v>
      </c>
      <c r="D291" t="s">
        <v>136</v>
      </c>
      <c r="E291" t="e">
        <f>VLOOKUP(Table1[[#This Row],[Cred Code]],[1]!CredCode[[#All],[Cred Code]:[Department]],7,FALSE)</f>
        <v>#REF!</v>
      </c>
    </row>
    <row r="292" spans="1:5" x14ac:dyDescent="0.35">
      <c r="A292" t="s">
        <v>197</v>
      </c>
      <c r="D292" t="s">
        <v>150</v>
      </c>
      <c r="E292" t="e">
        <f>VLOOKUP(Table1[[#This Row],[Cred Code]],[1]!CredCode[[#All],[Cred Code]:[Department]],7,FALSE)</f>
        <v>#REF!</v>
      </c>
    </row>
    <row r="293" spans="1:5" x14ac:dyDescent="0.35">
      <c r="A293" t="s">
        <v>199</v>
      </c>
      <c r="B293" t="s">
        <v>122</v>
      </c>
      <c r="C293" t="s">
        <v>140</v>
      </c>
      <c r="D293" t="s">
        <v>136</v>
      </c>
      <c r="E293" t="e">
        <f>VLOOKUP(Table1[[#This Row],[Cred Code]],[1]!CredCode[[#All],[Cred Code]:[Department]],7,FALSE)</f>
        <v>#REF!</v>
      </c>
    </row>
    <row r="294" spans="1:5" x14ac:dyDescent="0.35">
      <c r="A294" t="s">
        <v>199</v>
      </c>
      <c r="B294" t="s">
        <v>122</v>
      </c>
      <c r="C294" t="s">
        <v>137</v>
      </c>
      <c r="D294" t="s">
        <v>136</v>
      </c>
      <c r="E294" t="e">
        <f>VLOOKUP(Table1[[#This Row],[Cred Code]],[1]!CredCode[[#All],[Cred Code]:[Department]],7,FALSE)</f>
        <v>#REF!</v>
      </c>
    </row>
    <row r="295" spans="1:5" x14ac:dyDescent="0.35">
      <c r="A295" t="s">
        <v>199</v>
      </c>
      <c r="B295" t="s">
        <v>122</v>
      </c>
      <c r="C295" t="s">
        <v>147</v>
      </c>
      <c r="D295" t="s">
        <v>136</v>
      </c>
      <c r="E295" t="e">
        <f>VLOOKUP(Table1[[#This Row],[Cred Code]],[1]!CredCode[[#All],[Cred Code]:[Department]],7,FALSE)</f>
        <v>#REF!</v>
      </c>
    </row>
    <row r="296" spans="1:5" x14ac:dyDescent="0.35">
      <c r="A296" t="s">
        <v>200</v>
      </c>
      <c r="B296" t="s">
        <v>122</v>
      </c>
      <c r="C296" t="s">
        <v>147</v>
      </c>
      <c r="D296" t="s">
        <v>136</v>
      </c>
      <c r="E296" t="e">
        <f>VLOOKUP(Table1[[#This Row],[Cred Code]],[1]!CredCode[[#All],[Cred Code]:[Department]],7,FALSE)</f>
        <v>#REF!</v>
      </c>
    </row>
    <row r="297" spans="1:5" x14ac:dyDescent="0.35">
      <c r="A297" t="s">
        <v>201</v>
      </c>
      <c r="B297" t="s">
        <v>122</v>
      </c>
      <c r="C297" t="s">
        <v>147</v>
      </c>
      <c r="D297" t="s">
        <v>136</v>
      </c>
      <c r="E297" t="e">
        <f>VLOOKUP(Table1[[#This Row],[Cred Code]],[1]!CredCode[[#All],[Cred Code]:[Department]],7,FALSE)</f>
        <v>#REF!</v>
      </c>
    </row>
    <row r="298" spans="1:5" x14ac:dyDescent="0.35">
      <c r="A298" t="s">
        <v>199</v>
      </c>
      <c r="B298" t="s">
        <v>202</v>
      </c>
      <c r="C298" t="s">
        <v>146</v>
      </c>
      <c r="D298" t="s">
        <v>136</v>
      </c>
      <c r="E298" t="e">
        <f>VLOOKUP(Table1[[#This Row],[Cred Code]],[1]!CredCode[[#All],[Cred Code]:[Department]],7,FALSE)</f>
        <v>#REF!</v>
      </c>
    </row>
    <row r="299" spans="1:5" x14ac:dyDescent="0.35">
      <c r="A299" t="s">
        <v>201</v>
      </c>
      <c r="D299" t="s">
        <v>150</v>
      </c>
      <c r="E299" t="e">
        <f>VLOOKUP(Table1[[#This Row],[Cred Code]],[1]!CredCode[[#All],[Cred Code]:[Department]],7,FALSE)</f>
        <v>#REF!</v>
      </c>
    </row>
    <row r="300" spans="1:5" x14ac:dyDescent="0.35">
      <c r="A300" t="s">
        <v>200</v>
      </c>
      <c r="D300" t="s">
        <v>150</v>
      </c>
      <c r="E300" t="e">
        <f>VLOOKUP(Table1[[#This Row],[Cred Code]],[1]!CredCode[[#All],[Cred Code]:[Department]],7,FALSE)</f>
        <v>#REF!</v>
      </c>
    </row>
    <row r="301" spans="1:5" x14ac:dyDescent="0.35">
      <c r="A301" t="s">
        <v>200</v>
      </c>
      <c r="D301" t="s">
        <v>150</v>
      </c>
      <c r="E301" t="e">
        <f>VLOOKUP(Table1[[#This Row],[Cred Code]],[1]!CredCode[[#All],[Cred Code]:[Department]],7,FALSE)</f>
        <v>#REF!</v>
      </c>
    </row>
    <row r="302" spans="1:5" x14ac:dyDescent="0.35">
      <c r="A302" t="s">
        <v>201</v>
      </c>
      <c r="D302" t="s">
        <v>150</v>
      </c>
      <c r="E302" t="e">
        <f>VLOOKUP(Table1[[#This Row],[Cred Code]],[1]!CredCode[[#All],[Cred Code]:[Department]],7,FALSE)</f>
        <v>#REF!</v>
      </c>
    </row>
    <row r="303" spans="1:5" x14ac:dyDescent="0.35">
      <c r="A303" t="s">
        <v>203</v>
      </c>
      <c r="D303" t="s">
        <v>150</v>
      </c>
      <c r="E303" t="e">
        <f>VLOOKUP(Table1[[#This Row],[Cred Code]],[1]!CredCode[[#All],[Cred Code]:[Department]],7,FALSE)</f>
        <v>#REF!</v>
      </c>
    </row>
    <row r="304" spans="1:5" x14ac:dyDescent="0.35">
      <c r="A304" t="s">
        <v>201</v>
      </c>
      <c r="D304" t="s">
        <v>150</v>
      </c>
      <c r="E304" t="e">
        <f>VLOOKUP(Table1[[#This Row],[Cred Code]],[1]!CredCode[[#All],[Cred Code]:[Department]],7,FALSE)</f>
        <v>#REF!</v>
      </c>
    </row>
    <row r="305" spans="1:5" x14ac:dyDescent="0.35">
      <c r="A305" t="s">
        <v>204</v>
      </c>
      <c r="D305" t="s">
        <v>150</v>
      </c>
      <c r="E305" t="e">
        <f>VLOOKUP(Table1[[#This Row],[Cred Code]],[1]!CredCode[[#All],[Cred Code]:[Department]],7,FALSE)</f>
        <v>#REF!</v>
      </c>
    </row>
    <row r="306" spans="1:5" x14ac:dyDescent="0.35">
      <c r="A306" t="s">
        <v>201</v>
      </c>
      <c r="D306" t="s">
        <v>150</v>
      </c>
      <c r="E306" t="e">
        <f>VLOOKUP(Table1[[#This Row],[Cred Code]],[1]!CredCode[[#All],[Cred Code]:[Department]],7,FALSE)</f>
        <v>#REF!</v>
      </c>
    </row>
    <row r="307" spans="1:5" x14ac:dyDescent="0.35">
      <c r="A307" t="s">
        <v>205</v>
      </c>
      <c r="D307" t="s">
        <v>150</v>
      </c>
      <c r="E307" t="e">
        <f>VLOOKUP(Table1[[#This Row],[Cred Code]],[1]!CredCode[[#All],[Cred Code]:[Department]],7,FALSE)</f>
        <v>#REF!</v>
      </c>
    </row>
    <row r="308" spans="1:5" x14ac:dyDescent="0.35">
      <c r="A308" t="s">
        <v>199</v>
      </c>
      <c r="D308" t="s">
        <v>150</v>
      </c>
      <c r="E308" t="e">
        <f>VLOOKUP(Table1[[#This Row],[Cred Code]],[1]!CredCode[[#All],[Cred Code]:[Department]],7,FALSE)</f>
        <v>#REF!</v>
      </c>
    </row>
    <row r="309" spans="1:5" x14ac:dyDescent="0.35">
      <c r="A309" t="s">
        <v>206</v>
      </c>
      <c r="B309" t="s">
        <v>122</v>
      </c>
      <c r="C309" t="s">
        <v>140</v>
      </c>
      <c r="D309" t="s">
        <v>136</v>
      </c>
      <c r="E309" t="e">
        <f>VLOOKUP(Table1[[#This Row],[Cred Code]],[1]!CredCode[[#All],[Cred Code]:[Department]],7,FALSE)</f>
        <v>#REF!</v>
      </c>
    </row>
    <row r="310" spans="1:5" x14ac:dyDescent="0.35">
      <c r="A310" t="s">
        <v>206</v>
      </c>
      <c r="B310" t="s">
        <v>122</v>
      </c>
      <c r="C310" t="s">
        <v>147</v>
      </c>
      <c r="D310" t="s">
        <v>136</v>
      </c>
      <c r="E310" t="e">
        <f>VLOOKUP(Table1[[#This Row],[Cred Code]],[1]!CredCode[[#All],[Cred Code]:[Department]],7,FALSE)</f>
        <v>#REF!</v>
      </c>
    </row>
    <row r="311" spans="1:5" x14ac:dyDescent="0.35">
      <c r="A311" t="s">
        <v>206</v>
      </c>
      <c r="B311" t="s">
        <v>122</v>
      </c>
      <c r="C311" t="s">
        <v>147</v>
      </c>
      <c r="D311" t="s">
        <v>136</v>
      </c>
      <c r="E311" t="e">
        <f>VLOOKUP(Table1[[#This Row],[Cred Code]],[1]!CredCode[[#All],[Cred Code]:[Department]],7,FALSE)</f>
        <v>#REF!</v>
      </c>
    </row>
    <row r="312" spans="1:5" x14ac:dyDescent="0.35">
      <c r="A312" t="s">
        <v>206</v>
      </c>
      <c r="B312" t="s">
        <v>122</v>
      </c>
      <c r="C312" t="s">
        <v>144</v>
      </c>
      <c r="D312" t="s">
        <v>136</v>
      </c>
      <c r="E312" t="e">
        <f>VLOOKUP(Table1[[#This Row],[Cred Code]],[1]!CredCode[[#All],[Cred Code]:[Department]],7,FALSE)</f>
        <v>#REF!</v>
      </c>
    </row>
    <row r="313" spans="1:5" x14ac:dyDescent="0.35">
      <c r="A313" t="s">
        <v>206</v>
      </c>
      <c r="D313" t="s">
        <v>150</v>
      </c>
      <c r="E313" t="e">
        <f>VLOOKUP(Table1[[#This Row],[Cred Code]],[1]!CredCode[[#All],[Cred Code]:[Department]],7,FALSE)</f>
        <v>#REF!</v>
      </c>
    </row>
    <row r="314" spans="1:5" x14ac:dyDescent="0.35">
      <c r="A314" t="s">
        <v>206</v>
      </c>
      <c r="D314" t="s">
        <v>150</v>
      </c>
      <c r="E314" t="e">
        <f>VLOOKUP(Table1[[#This Row],[Cred Code]],[1]!CredCode[[#All],[Cred Code]:[Department]],7,FALSE)</f>
        <v>#REF!</v>
      </c>
    </row>
    <row r="315" spans="1:5" x14ac:dyDescent="0.35">
      <c r="A315" t="s">
        <v>206</v>
      </c>
      <c r="D315" t="s">
        <v>150</v>
      </c>
      <c r="E315" t="e">
        <f>VLOOKUP(Table1[[#This Row],[Cred Code]],[1]!CredCode[[#All],[Cred Code]:[Department]],7,FALSE)</f>
        <v>#REF!</v>
      </c>
    </row>
    <row r="316" spans="1:5" x14ac:dyDescent="0.35">
      <c r="A316" t="s">
        <v>206</v>
      </c>
      <c r="D316" t="s">
        <v>150</v>
      </c>
      <c r="E316" t="e">
        <f>VLOOKUP(Table1[[#This Row],[Cred Code]],[1]!CredCode[[#All],[Cred Code]:[Department]],7,FALSE)</f>
        <v>#REF!</v>
      </c>
    </row>
    <row r="317" spans="1:5" x14ac:dyDescent="0.35">
      <c r="A317" t="s">
        <v>206</v>
      </c>
      <c r="D317" t="s">
        <v>150</v>
      </c>
      <c r="E317" t="e">
        <f>VLOOKUP(Table1[[#This Row],[Cred Code]],[1]!CredCode[[#All],[Cred Code]:[Department]],7,FALSE)</f>
        <v>#REF!</v>
      </c>
    </row>
    <row r="318" spans="1:5" x14ac:dyDescent="0.35">
      <c r="A318" t="s">
        <v>207</v>
      </c>
      <c r="B318" t="s">
        <v>122</v>
      </c>
      <c r="C318" t="s">
        <v>135</v>
      </c>
      <c r="D318" t="s">
        <v>136</v>
      </c>
      <c r="E318" t="e">
        <f>VLOOKUP(Table1[[#This Row],[Cred Code]],[1]!CredCode[[#All],[Cred Code]:[Department]],7,FALSE)</f>
        <v>#REF!</v>
      </c>
    </row>
    <row r="319" spans="1:5" x14ac:dyDescent="0.35">
      <c r="A319" t="s">
        <v>208</v>
      </c>
      <c r="B319" t="s">
        <v>122</v>
      </c>
      <c r="C319" t="s">
        <v>135</v>
      </c>
      <c r="D319" t="s">
        <v>136</v>
      </c>
      <c r="E319" t="e">
        <f>VLOOKUP(Table1[[#This Row],[Cred Code]],[1]!CredCode[[#All],[Cred Code]:[Department]],7,FALSE)</f>
        <v>#REF!</v>
      </c>
    </row>
    <row r="320" spans="1:5" x14ac:dyDescent="0.35">
      <c r="A320" t="s">
        <v>207</v>
      </c>
      <c r="B320" t="s">
        <v>122</v>
      </c>
      <c r="C320" t="s">
        <v>182</v>
      </c>
      <c r="D320" t="s">
        <v>136</v>
      </c>
      <c r="E320" t="e">
        <f>VLOOKUP(Table1[[#This Row],[Cred Code]],[1]!CredCode[[#All],[Cred Code]:[Department]],7,FALSE)</f>
        <v>#REF!</v>
      </c>
    </row>
    <row r="321" spans="1:5" x14ac:dyDescent="0.35">
      <c r="A321" t="s">
        <v>207</v>
      </c>
      <c r="B321" t="s">
        <v>122</v>
      </c>
      <c r="C321" t="s">
        <v>146</v>
      </c>
      <c r="D321" t="s">
        <v>136</v>
      </c>
      <c r="E321" t="e">
        <f>VLOOKUP(Table1[[#This Row],[Cred Code]],[1]!CredCode[[#All],[Cred Code]:[Department]],7,FALSE)</f>
        <v>#REF!</v>
      </c>
    </row>
    <row r="322" spans="1:5" x14ac:dyDescent="0.35">
      <c r="A322" t="s">
        <v>208</v>
      </c>
      <c r="B322" t="s">
        <v>122</v>
      </c>
      <c r="C322" t="s">
        <v>135</v>
      </c>
      <c r="D322" t="s">
        <v>136</v>
      </c>
      <c r="E322" t="e">
        <f>VLOOKUP(Table1[[#This Row],[Cred Code]],[1]!CredCode[[#All],[Cred Code]:[Department]],7,FALSE)</f>
        <v>#REF!</v>
      </c>
    </row>
    <row r="323" spans="1:5" x14ac:dyDescent="0.35">
      <c r="A323" t="s">
        <v>208</v>
      </c>
      <c r="B323" t="s">
        <v>122</v>
      </c>
      <c r="C323" t="s">
        <v>135</v>
      </c>
      <c r="D323" t="s">
        <v>136</v>
      </c>
      <c r="E323" t="e">
        <f>VLOOKUP(Table1[[#This Row],[Cred Code]],[1]!CredCode[[#All],[Cred Code]:[Department]],7,FALSE)</f>
        <v>#REF!</v>
      </c>
    </row>
    <row r="324" spans="1:5" x14ac:dyDescent="0.35">
      <c r="A324" t="s">
        <v>207</v>
      </c>
      <c r="B324" t="s">
        <v>148</v>
      </c>
      <c r="C324" t="s">
        <v>172</v>
      </c>
      <c r="D324" t="s">
        <v>136</v>
      </c>
      <c r="E324" t="e">
        <f>VLOOKUP(Table1[[#This Row],[Cred Code]],[1]!CredCode[[#All],[Cred Code]:[Department]],7,FALSE)</f>
        <v>#REF!</v>
      </c>
    </row>
    <row r="325" spans="1:5" x14ac:dyDescent="0.35">
      <c r="A325" t="s">
        <v>207</v>
      </c>
      <c r="D325" t="s">
        <v>150</v>
      </c>
      <c r="E325" t="e">
        <f>VLOOKUP(Table1[[#This Row],[Cred Code]],[1]!CredCode[[#All],[Cred Code]:[Department]],7,FALSE)</f>
        <v>#REF!</v>
      </c>
    </row>
    <row r="326" spans="1:5" x14ac:dyDescent="0.35">
      <c r="A326" t="s">
        <v>208</v>
      </c>
      <c r="D326" t="s">
        <v>150</v>
      </c>
      <c r="E326" t="e">
        <f>VLOOKUP(Table1[[#This Row],[Cred Code]],[1]!CredCode[[#All],[Cred Code]:[Department]],7,FALSE)</f>
        <v>#REF!</v>
      </c>
    </row>
    <row r="327" spans="1:5" x14ac:dyDescent="0.35">
      <c r="A327" t="s">
        <v>208</v>
      </c>
      <c r="D327" t="s">
        <v>150</v>
      </c>
      <c r="E327" t="e">
        <f>VLOOKUP(Table1[[#This Row],[Cred Code]],[1]!CredCode[[#All],[Cred Code]:[Department]],7,FALSE)</f>
        <v>#REF!</v>
      </c>
    </row>
    <row r="328" spans="1:5" x14ac:dyDescent="0.35">
      <c r="A328" t="s">
        <v>209</v>
      </c>
      <c r="B328" t="s">
        <v>148</v>
      </c>
      <c r="C328" t="s">
        <v>142</v>
      </c>
      <c r="D328" t="s">
        <v>136</v>
      </c>
      <c r="E328" t="e">
        <f>VLOOKUP(Table1[[#This Row],[Cred Code]],[1]!CredCode[[#All],[Cred Code]:[Department]],7,FALSE)</f>
        <v>#REF!</v>
      </c>
    </row>
    <row r="329" spans="1:5" x14ac:dyDescent="0.35">
      <c r="A329" t="s">
        <v>209</v>
      </c>
      <c r="D329" t="s">
        <v>150</v>
      </c>
      <c r="E329" t="e">
        <f>VLOOKUP(Table1[[#This Row],[Cred Code]],[1]!CredCode[[#All],[Cred Code]:[Department]],7,FALSE)</f>
        <v>#REF!</v>
      </c>
    </row>
    <row r="330" spans="1:5" x14ac:dyDescent="0.35">
      <c r="A330" t="s">
        <v>209</v>
      </c>
      <c r="D330" t="s">
        <v>150</v>
      </c>
      <c r="E330" t="e">
        <f>VLOOKUP(Table1[[#This Row],[Cred Code]],[1]!CredCode[[#All],[Cred Code]:[Department]],7,FALSE)</f>
        <v>#REF!</v>
      </c>
    </row>
    <row r="331" spans="1:5" x14ac:dyDescent="0.35">
      <c r="A331" t="s">
        <v>210</v>
      </c>
      <c r="B331" t="s">
        <v>122</v>
      </c>
      <c r="C331" t="s">
        <v>137</v>
      </c>
      <c r="D331" t="s">
        <v>136</v>
      </c>
      <c r="E331" t="e">
        <f>VLOOKUP(Table1[[#This Row],[Cred Code]],[1]!CredCode[[#All],[Cred Code]:[Department]],7,FALSE)</f>
        <v>#REF!</v>
      </c>
    </row>
    <row r="332" spans="1:5" x14ac:dyDescent="0.35">
      <c r="A332" t="s">
        <v>210</v>
      </c>
      <c r="B332" t="s">
        <v>122</v>
      </c>
      <c r="C332" t="s">
        <v>137</v>
      </c>
      <c r="D332" t="s">
        <v>136</v>
      </c>
      <c r="E332" t="e">
        <f>VLOOKUP(Table1[[#This Row],[Cred Code]],[1]!CredCode[[#All],[Cred Code]:[Department]],7,FALSE)</f>
        <v>#REF!</v>
      </c>
    </row>
    <row r="333" spans="1:5" x14ac:dyDescent="0.35">
      <c r="A333" t="s">
        <v>210</v>
      </c>
      <c r="B333" t="s">
        <v>122</v>
      </c>
      <c r="C333" t="s">
        <v>137</v>
      </c>
      <c r="D333" t="s">
        <v>136</v>
      </c>
      <c r="E333" t="e">
        <f>VLOOKUP(Table1[[#This Row],[Cred Code]],[1]!CredCode[[#All],[Cred Code]:[Department]],7,FALSE)</f>
        <v>#REF!</v>
      </c>
    </row>
    <row r="334" spans="1:5" x14ac:dyDescent="0.35">
      <c r="A334" t="s">
        <v>210</v>
      </c>
      <c r="B334" t="s">
        <v>122</v>
      </c>
      <c r="C334" t="s">
        <v>137</v>
      </c>
      <c r="D334" t="s">
        <v>136</v>
      </c>
      <c r="E334" t="e">
        <f>VLOOKUP(Table1[[#This Row],[Cred Code]],[1]!CredCode[[#All],[Cred Code]:[Department]],7,FALSE)</f>
        <v>#REF!</v>
      </c>
    </row>
    <row r="335" spans="1:5" x14ac:dyDescent="0.35">
      <c r="A335" t="s">
        <v>210</v>
      </c>
      <c r="B335" t="s">
        <v>122</v>
      </c>
      <c r="C335" t="s">
        <v>137</v>
      </c>
      <c r="D335" t="s">
        <v>136</v>
      </c>
      <c r="E335" t="e">
        <f>VLOOKUP(Table1[[#This Row],[Cred Code]],[1]!CredCode[[#All],[Cred Code]:[Department]],7,FALSE)</f>
        <v>#REF!</v>
      </c>
    </row>
    <row r="336" spans="1:5" x14ac:dyDescent="0.35">
      <c r="A336" t="s">
        <v>210</v>
      </c>
      <c r="B336" t="s">
        <v>122</v>
      </c>
      <c r="C336" t="s">
        <v>137</v>
      </c>
      <c r="D336" t="s">
        <v>136</v>
      </c>
      <c r="E336" t="e">
        <f>VLOOKUP(Table1[[#This Row],[Cred Code]],[1]!CredCode[[#All],[Cred Code]:[Department]],7,FALSE)</f>
        <v>#REF!</v>
      </c>
    </row>
    <row r="337" spans="1:5" x14ac:dyDescent="0.35">
      <c r="A337" t="s">
        <v>210</v>
      </c>
      <c r="B337" t="s">
        <v>122</v>
      </c>
      <c r="C337" t="s">
        <v>137</v>
      </c>
      <c r="D337" t="s">
        <v>136</v>
      </c>
      <c r="E337" t="e">
        <f>VLOOKUP(Table1[[#This Row],[Cred Code]],[1]!CredCode[[#All],[Cred Code]:[Department]],7,FALSE)</f>
        <v>#REF!</v>
      </c>
    </row>
    <row r="338" spans="1:5" x14ac:dyDescent="0.35">
      <c r="A338" t="s">
        <v>210</v>
      </c>
      <c r="B338" t="s">
        <v>122</v>
      </c>
      <c r="C338" t="s">
        <v>137</v>
      </c>
      <c r="D338" t="s">
        <v>136</v>
      </c>
      <c r="E338" t="e">
        <f>VLOOKUP(Table1[[#This Row],[Cred Code]],[1]!CredCode[[#All],[Cred Code]:[Department]],7,FALSE)</f>
        <v>#REF!</v>
      </c>
    </row>
    <row r="339" spans="1:5" x14ac:dyDescent="0.35">
      <c r="A339" t="s">
        <v>210</v>
      </c>
      <c r="B339" t="s">
        <v>122</v>
      </c>
      <c r="C339" t="s">
        <v>137</v>
      </c>
      <c r="D339" t="s">
        <v>136</v>
      </c>
      <c r="E339" t="e">
        <f>VLOOKUP(Table1[[#This Row],[Cred Code]],[1]!CredCode[[#All],[Cred Code]:[Department]],7,FALSE)</f>
        <v>#REF!</v>
      </c>
    </row>
    <row r="340" spans="1:5" x14ac:dyDescent="0.35">
      <c r="A340" t="s">
        <v>210</v>
      </c>
      <c r="B340" t="s">
        <v>122</v>
      </c>
      <c r="C340" t="s">
        <v>137</v>
      </c>
      <c r="D340" t="s">
        <v>136</v>
      </c>
      <c r="E340" t="e">
        <f>VLOOKUP(Table1[[#This Row],[Cred Code]],[1]!CredCode[[#All],[Cred Code]:[Department]],7,FALSE)</f>
        <v>#REF!</v>
      </c>
    </row>
    <row r="341" spans="1:5" x14ac:dyDescent="0.35">
      <c r="A341" t="s">
        <v>210</v>
      </c>
      <c r="B341" t="s">
        <v>122</v>
      </c>
      <c r="C341" t="s">
        <v>137</v>
      </c>
      <c r="D341" t="s">
        <v>136</v>
      </c>
      <c r="E341" t="e">
        <f>VLOOKUP(Table1[[#This Row],[Cred Code]],[1]!CredCode[[#All],[Cred Code]:[Department]],7,FALSE)</f>
        <v>#REF!</v>
      </c>
    </row>
    <row r="342" spans="1:5" x14ac:dyDescent="0.35">
      <c r="A342" t="s">
        <v>210</v>
      </c>
      <c r="B342" t="s">
        <v>122</v>
      </c>
      <c r="C342" t="s">
        <v>137</v>
      </c>
      <c r="D342" t="s">
        <v>136</v>
      </c>
      <c r="E342" t="e">
        <f>VLOOKUP(Table1[[#This Row],[Cred Code]],[1]!CredCode[[#All],[Cred Code]:[Department]],7,FALSE)</f>
        <v>#REF!</v>
      </c>
    </row>
    <row r="343" spans="1:5" x14ac:dyDescent="0.35">
      <c r="A343" t="s">
        <v>210</v>
      </c>
      <c r="B343" t="s">
        <v>122</v>
      </c>
      <c r="C343" t="s">
        <v>137</v>
      </c>
      <c r="D343" t="s">
        <v>136</v>
      </c>
      <c r="E343" t="e">
        <f>VLOOKUP(Table1[[#This Row],[Cred Code]],[1]!CredCode[[#All],[Cred Code]:[Department]],7,FALSE)</f>
        <v>#REF!</v>
      </c>
    </row>
    <row r="344" spans="1:5" x14ac:dyDescent="0.35">
      <c r="A344" t="s">
        <v>210</v>
      </c>
      <c r="B344" t="s">
        <v>122</v>
      </c>
      <c r="C344" t="s">
        <v>146</v>
      </c>
      <c r="D344" t="s">
        <v>136</v>
      </c>
      <c r="E344" t="e">
        <f>VLOOKUP(Table1[[#This Row],[Cred Code]],[1]!CredCode[[#All],[Cred Code]:[Department]],7,FALSE)</f>
        <v>#REF!</v>
      </c>
    </row>
    <row r="345" spans="1:5" x14ac:dyDescent="0.35">
      <c r="A345" t="s">
        <v>210</v>
      </c>
      <c r="B345" t="s">
        <v>122</v>
      </c>
      <c r="C345" t="s">
        <v>146</v>
      </c>
      <c r="D345" t="s">
        <v>136</v>
      </c>
      <c r="E345" t="e">
        <f>VLOOKUP(Table1[[#This Row],[Cred Code]],[1]!CredCode[[#All],[Cred Code]:[Department]],7,FALSE)</f>
        <v>#REF!</v>
      </c>
    </row>
    <row r="346" spans="1:5" x14ac:dyDescent="0.35">
      <c r="A346" t="s">
        <v>210</v>
      </c>
      <c r="B346" t="s">
        <v>122</v>
      </c>
      <c r="C346" t="s">
        <v>137</v>
      </c>
      <c r="D346" t="s">
        <v>136</v>
      </c>
      <c r="E346" t="e">
        <f>VLOOKUP(Table1[[#This Row],[Cred Code]],[1]!CredCode[[#All],[Cred Code]:[Department]],7,FALSE)</f>
        <v>#REF!</v>
      </c>
    </row>
    <row r="347" spans="1:5" x14ac:dyDescent="0.35">
      <c r="A347" t="s">
        <v>210</v>
      </c>
      <c r="B347" t="s">
        <v>122</v>
      </c>
      <c r="C347" t="s">
        <v>137</v>
      </c>
      <c r="D347" t="s">
        <v>136</v>
      </c>
      <c r="E347" t="e">
        <f>VLOOKUP(Table1[[#This Row],[Cred Code]],[1]!CredCode[[#All],[Cred Code]:[Department]],7,FALSE)</f>
        <v>#REF!</v>
      </c>
    </row>
    <row r="348" spans="1:5" x14ac:dyDescent="0.35">
      <c r="A348" t="s">
        <v>210</v>
      </c>
      <c r="B348" t="s">
        <v>122</v>
      </c>
      <c r="C348" t="s">
        <v>137</v>
      </c>
      <c r="D348" t="s">
        <v>136</v>
      </c>
      <c r="E348" t="e">
        <f>VLOOKUP(Table1[[#This Row],[Cred Code]],[1]!CredCode[[#All],[Cred Code]:[Department]],7,FALSE)</f>
        <v>#REF!</v>
      </c>
    </row>
    <row r="349" spans="1:5" x14ac:dyDescent="0.35">
      <c r="A349" t="s">
        <v>210</v>
      </c>
      <c r="B349" t="s">
        <v>122</v>
      </c>
      <c r="C349" t="s">
        <v>140</v>
      </c>
      <c r="D349" t="s">
        <v>136</v>
      </c>
      <c r="E349" t="e">
        <f>VLOOKUP(Table1[[#This Row],[Cred Code]],[1]!CredCode[[#All],[Cred Code]:[Department]],7,FALSE)</f>
        <v>#REF!</v>
      </c>
    </row>
    <row r="350" spans="1:5" x14ac:dyDescent="0.35">
      <c r="A350" t="s">
        <v>210</v>
      </c>
      <c r="B350" t="s">
        <v>122</v>
      </c>
      <c r="C350" t="s">
        <v>135</v>
      </c>
      <c r="D350" t="s">
        <v>136</v>
      </c>
      <c r="E350" t="e">
        <f>VLOOKUP(Table1[[#This Row],[Cred Code]],[1]!CredCode[[#All],[Cred Code]:[Department]],7,FALSE)</f>
        <v>#REF!</v>
      </c>
    </row>
    <row r="351" spans="1:5" x14ac:dyDescent="0.35">
      <c r="A351" t="s">
        <v>210</v>
      </c>
      <c r="B351" t="s">
        <v>122</v>
      </c>
      <c r="C351" t="s">
        <v>177</v>
      </c>
      <c r="D351" t="s">
        <v>136</v>
      </c>
      <c r="E351" t="e">
        <f>VLOOKUP(Table1[[#This Row],[Cred Code]],[1]!CredCode[[#All],[Cred Code]:[Department]],7,FALSE)</f>
        <v>#REF!</v>
      </c>
    </row>
    <row r="352" spans="1:5" x14ac:dyDescent="0.35">
      <c r="A352" t="s">
        <v>210</v>
      </c>
      <c r="B352" t="s">
        <v>122</v>
      </c>
      <c r="C352" t="s">
        <v>137</v>
      </c>
      <c r="D352" t="s">
        <v>136</v>
      </c>
      <c r="E352" t="e">
        <f>VLOOKUP(Table1[[#This Row],[Cred Code]],[1]!CredCode[[#All],[Cred Code]:[Department]],7,FALSE)</f>
        <v>#REF!</v>
      </c>
    </row>
    <row r="353" spans="1:5" x14ac:dyDescent="0.35">
      <c r="A353" t="s">
        <v>210</v>
      </c>
      <c r="B353" t="s">
        <v>122</v>
      </c>
      <c r="C353" t="s">
        <v>137</v>
      </c>
      <c r="D353" t="s">
        <v>136</v>
      </c>
      <c r="E353" t="e">
        <f>VLOOKUP(Table1[[#This Row],[Cred Code]],[1]!CredCode[[#All],[Cred Code]:[Department]],7,FALSE)</f>
        <v>#REF!</v>
      </c>
    </row>
    <row r="354" spans="1:5" x14ac:dyDescent="0.35">
      <c r="A354" t="s">
        <v>210</v>
      </c>
      <c r="B354" t="s">
        <v>122</v>
      </c>
      <c r="C354" t="s">
        <v>140</v>
      </c>
      <c r="D354" t="s">
        <v>136</v>
      </c>
      <c r="E354" t="e">
        <f>VLOOKUP(Table1[[#This Row],[Cred Code]],[1]!CredCode[[#All],[Cred Code]:[Department]],7,FALSE)</f>
        <v>#REF!</v>
      </c>
    </row>
    <row r="355" spans="1:5" x14ac:dyDescent="0.35">
      <c r="A355" t="s">
        <v>210</v>
      </c>
      <c r="B355" t="s">
        <v>122</v>
      </c>
      <c r="C355" t="s">
        <v>135</v>
      </c>
      <c r="D355" t="s">
        <v>136</v>
      </c>
      <c r="E355" t="e">
        <f>VLOOKUP(Table1[[#This Row],[Cred Code]],[1]!CredCode[[#All],[Cred Code]:[Department]],7,FALSE)</f>
        <v>#REF!</v>
      </c>
    </row>
    <row r="356" spans="1:5" x14ac:dyDescent="0.35">
      <c r="A356" t="s">
        <v>210</v>
      </c>
      <c r="B356" t="s">
        <v>122</v>
      </c>
      <c r="C356" t="s">
        <v>137</v>
      </c>
      <c r="D356" t="s">
        <v>136</v>
      </c>
      <c r="E356" t="e">
        <f>VLOOKUP(Table1[[#This Row],[Cred Code]],[1]!CredCode[[#All],[Cred Code]:[Department]],7,FALSE)</f>
        <v>#REF!</v>
      </c>
    </row>
    <row r="357" spans="1:5" x14ac:dyDescent="0.35">
      <c r="A357" t="s">
        <v>210</v>
      </c>
      <c r="B357" t="s">
        <v>211</v>
      </c>
      <c r="D357" t="s">
        <v>136</v>
      </c>
      <c r="E357" t="e">
        <f>VLOOKUP(Table1[[#This Row],[Cred Code]],[1]!CredCode[[#All],[Cred Code]:[Department]],7,FALSE)</f>
        <v>#REF!</v>
      </c>
    </row>
    <row r="358" spans="1:5" x14ac:dyDescent="0.35">
      <c r="A358" t="s">
        <v>210</v>
      </c>
      <c r="B358" t="s">
        <v>148</v>
      </c>
      <c r="C358" t="s">
        <v>137</v>
      </c>
      <c r="D358" t="s">
        <v>136</v>
      </c>
      <c r="E358" t="e">
        <f>VLOOKUP(Table1[[#This Row],[Cred Code]],[1]!CredCode[[#All],[Cred Code]:[Department]],7,FALSE)</f>
        <v>#REF!</v>
      </c>
    </row>
    <row r="359" spans="1:5" x14ac:dyDescent="0.35">
      <c r="A359" t="s">
        <v>210</v>
      </c>
      <c r="B359" t="s">
        <v>160</v>
      </c>
      <c r="D359" t="s">
        <v>136</v>
      </c>
      <c r="E359" t="e">
        <f>VLOOKUP(Table1[[#This Row],[Cred Code]],[1]!CredCode[[#All],[Cred Code]:[Department]],7,FALSE)</f>
        <v>#REF!</v>
      </c>
    </row>
    <row r="360" spans="1:5" x14ac:dyDescent="0.35">
      <c r="A360" t="s">
        <v>210</v>
      </c>
      <c r="B360" t="s">
        <v>160</v>
      </c>
      <c r="D360" t="s">
        <v>136</v>
      </c>
      <c r="E360" t="e">
        <f>VLOOKUP(Table1[[#This Row],[Cred Code]],[1]!CredCode[[#All],[Cred Code]:[Department]],7,FALSE)</f>
        <v>#REF!</v>
      </c>
    </row>
    <row r="361" spans="1:5" x14ac:dyDescent="0.35">
      <c r="A361" t="s">
        <v>210</v>
      </c>
      <c r="B361" t="s">
        <v>160</v>
      </c>
      <c r="D361" t="s">
        <v>136</v>
      </c>
      <c r="E361" t="e">
        <f>VLOOKUP(Table1[[#This Row],[Cred Code]],[1]!CredCode[[#All],[Cred Code]:[Department]],7,FALSE)</f>
        <v>#REF!</v>
      </c>
    </row>
    <row r="362" spans="1:5" x14ac:dyDescent="0.35">
      <c r="A362" t="s">
        <v>210</v>
      </c>
      <c r="D362" t="s">
        <v>150</v>
      </c>
      <c r="E362" t="e">
        <f>VLOOKUP(Table1[[#This Row],[Cred Code]],[1]!CredCode[[#All],[Cred Code]:[Department]],7,FALSE)</f>
        <v>#REF!</v>
      </c>
    </row>
    <row r="363" spans="1:5" x14ac:dyDescent="0.35">
      <c r="A363" t="s">
        <v>210</v>
      </c>
      <c r="D363" t="s">
        <v>150</v>
      </c>
      <c r="E363" t="e">
        <f>VLOOKUP(Table1[[#This Row],[Cred Code]],[1]!CredCode[[#All],[Cred Code]:[Department]],7,FALSE)</f>
        <v>#REF!</v>
      </c>
    </row>
    <row r="364" spans="1:5" x14ac:dyDescent="0.35">
      <c r="A364" t="s">
        <v>210</v>
      </c>
      <c r="D364" t="s">
        <v>150</v>
      </c>
      <c r="E364" t="e">
        <f>VLOOKUP(Table1[[#This Row],[Cred Code]],[1]!CredCode[[#All],[Cred Code]:[Department]],7,FALSE)</f>
        <v>#REF!</v>
      </c>
    </row>
    <row r="365" spans="1:5" x14ac:dyDescent="0.35">
      <c r="A365" t="s">
        <v>210</v>
      </c>
      <c r="D365" t="s">
        <v>150</v>
      </c>
      <c r="E365" t="e">
        <f>VLOOKUP(Table1[[#This Row],[Cred Code]],[1]!CredCode[[#All],[Cred Code]:[Department]],7,FALSE)</f>
        <v>#REF!</v>
      </c>
    </row>
    <row r="366" spans="1:5" x14ac:dyDescent="0.35">
      <c r="A366" t="s">
        <v>210</v>
      </c>
      <c r="D366" t="s">
        <v>150</v>
      </c>
      <c r="E366" t="e">
        <f>VLOOKUP(Table1[[#This Row],[Cred Code]],[1]!CredCode[[#All],[Cred Code]:[Department]],7,FALSE)</f>
        <v>#REF!</v>
      </c>
    </row>
    <row r="367" spans="1:5" x14ac:dyDescent="0.35">
      <c r="A367" t="s">
        <v>210</v>
      </c>
      <c r="D367" t="s">
        <v>150</v>
      </c>
      <c r="E367" t="e">
        <f>VLOOKUP(Table1[[#This Row],[Cred Code]],[1]!CredCode[[#All],[Cred Code]:[Department]],7,FALSE)</f>
        <v>#REF!</v>
      </c>
    </row>
    <row r="368" spans="1:5" x14ac:dyDescent="0.35">
      <c r="A368" t="s">
        <v>210</v>
      </c>
      <c r="D368" t="s">
        <v>150</v>
      </c>
      <c r="E368" t="e">
        <f>VLOOKUP(Table1[[#This Row],[Cred Code]],[1]!CredCode[[#All],[Cred Code]:[Department]],7,FALSE)</f>
        <v>#REF!</v>
      </c>
    </row>
    <row r="369" spans="1:5" x14ac:dyDescent="0.35">
      <c r="A369" t="s">
        <v>210</v>
      </c>
      <c r="D369" t="s">
        <v>150</v>
      </c>
      <c r="E369" t="e">
        <f>VLOOKUP(Table1[[#This Row],[Cred Code]],[1]!CredCode[[#All],[Cred Code]:[Department]],7,FALSE)</f>
        <v>#REF!</v>
      </c>
    </row>
    <row r="370" spans="1:5" x14ac:dyDescent="0.35">
      <c r="A370" t="s">
        <v>210</v>
      </c>
      <c r="D370" t="s">
        <v>150</v>
      </c>
      <c r="E370" t="e">
        <f>VLOOKUP(Table1[[#This Row],[Cred Code]],[1]!CredCode[[#All],[Cred Code]:[Department]],7,FALSE)</f>
        <v>#REF!</v>
      </c>
    </row>
    <row r="371" spans="1:5" x14ac:dyDescent="0.35">
      <c r="A371" t="s">
        <v>210</v>
      </c>
      <c r="D371" t="s">
        <v>150</v>
      </c>
      <c r="E371" t="e">
        <f>VLOOKUP(Table1[[#This Row],[Cred Code]],[1]!CredCode[[#All],[Cred Code]:[Department]],7,FALSE)</f>
        <v>#REF!</v>
      </c>
    </row>
    <row r="372" spans="1:5" x14ac:dyDescent="0.35">
      <c r="A372" t="s">
        <v>210</v>
      </c>
      <c r="D372" t="s">
        <v>150</v>
      </c>
      <c r="E372" t="e">
        <f>VLOOKUP(Table1[[#This Row],[Cred Code]],[1]!CredCode[[#All],[Cred Code]:[Department]],7,FALSE)</f>
        <v>#REF!</v>
      </c>
    </row>
    <row r="373" spans="1:5" x14ac:dyDescent="0.35">
      <c r="A373" t="s">
        <v>210</v>
      </c>
      <c r="D373" t="s">
        <v>150</v>
      </c>
      <c r="E373" t="e">
        <f>VLOOKUP(Table1[[#This Row],[Cred Code]],[1]!CredCode[[#All],[Cred Code]:[Department]],7,FALSE)</f>
        <v>#REF!</v>
      </c>
    </row>
    <row r="374" spans="1:5" x14ac:dyDescent="0.35">
      <c r="A374" t="s">
        <v>212</v>
      </c>
      <c r="B374" t="s">
        <v>122</v>
      </c>
      <c r="C374" t="s">
        <v>149</v>
      </c>
      <c r="D374" t="s">
        <v>136</v>
      </c>
      <c r="E374" t="e">
        <f>VLOOKUP(Table1[[#This Row],[Cred Code]],[1]!CredCode[[#All],[Cred Code]:[Department]],7,FALSE)</f>
        <v>#REF!</v>
      </c>
    </row>
    <row r="375" spans="1:5" x14ac:dyDescent="0.35">
      <c r="A375" t="s">
        <v>212</v>
      </c>
      <c r="B375" t="s">
        <v>122</v>
      </c>
      <c r="C375" t="s">
        <v>140</v>
      </c>
      <c r="D375" t="s">
        <v>136</v>
      </c>
      <c r="E375" t="e">
        <f>VLOOKUP(Table1[[#This Row],[Cred Code]],[1]!CredCode[[#All],[Cred Code]:[Department]],7,FALSE)</f>
        <v>#REF!</v>
      </c>
    </row>
    <row r="376" spans="1:5" x14ac:dyDescent="0.35">
      <c r="A376" t="s">
        <v>212</v>
      </c>
      <c r="B376" t="s">
        <v>122</v>
      </c>
      <c r="C376" t="s">
        <v>137</v>
      </c>
      <c r="D376" t="s">
        <v>136</v>
      </c>
      <c r="E376" t="e">
        <f>VLOOKUP(Table1[[#This Row],[Cred Code]],[1]!CredCode[[#All],[Cred Code]:[Department]],7,FALSE)</f>
        <v>#REF!</v>
      </c>
    </row>
    <row r="377" spans="1:5" x14ac:dyDescent="0.35">
      <c r="A377" t="s">
        <v>212</v>
      </c>
      <c r="B377" t="s">
        <v>122</v>
      </c>
      <c r="C377" t="s">
        <v>141</v>
      </c>
      <c r="D377" t="s">
        <v>136</v>
      </c>
      <c r="E377" t="e">
        <f>VLOOKUP(Table1[[#This Row],[Cred Code]],[1]!CredCode[[#All],[Cred Code]:[Department]],7,FALSE)</f>
        <v>#REF!</v>
      </c>
    </row>
    <row r="378" spans="1:5" x14ac:dyDescent="0.35">
      <c r="A378" t="s">
        <v>212</v>
      </c>
      <c r="B378" t="s">
        <v>122</v>
      </c>
      <c r="C378" t="s">
        <v>179</v>
      </c>
      <c r="D378" t="s">
        <v>136</v>
      </c>
      <c r="E378" t="e">
        <f>VLOOKUP(Table1[[#This Row],[Cred Code]],[1]!CredCode[[#All],[Cred Code]:[Department]],7,FALSE)</f>
        <v>#REF!</v>
      </c>
    </row>
    <row r="379" spans="1:5" x14ac:dyDescent="0.35">
      <c r="A379" t="s">
        <v>212</v>
      </c>
      <c r="B379" t="s">
        <v>122</v>
      </c>
      <c r="C379" t="s">
        <v>179</v>
      </c>
      <c r="D379" t="s">
        <v>136</v>
      </c>
      <c r="E379" t="e">
        <f>VLOOKUP(Table1[[#This Row],[Cred Code]],[1]!CredCode[[#All],[Cred Code]:[Department]],7,FALSE)</f>
        <v>#REF!</v>
      </c>
    </row>
    <row r="380" spans="1:5" x14ac:dyDescent="0.35">
      <c r="A380" t="s">
        <v>212</v>
      </c>
      <c r="B380" t="s">
        <v>122</v>
      </c>
      <c r="C380" t="s">
        <v>146</v>
      </c>
      <c r="D380" t="s">
        <v>136</v>
      </c>
      <c r="E380" t="e">
        <f>VLOOKUP(Table1[[#This Row],[Cred Code]],[1]!CredCode[[#All],[Cred Code]:[Department]],7,FALSE)</f>
        <v>#REF!</v>
      </c>
    </row>
    <row r="381" spans="1:5" x14ac:dyDescent="0.35">
      <c r="A381" t="s">
        <v>212</v>
      </c>
      <c r="B381" t="s">
        <v>122</v>
      </c>
      <c r="C381" t="s">
        <v>140</v>
      </c>
      <c r="D381" t="s">
        <v>136</v>
      </c>
      <c r="E381" t="e">
        <f>VLOOKUP(Table1[[#This Row],[Cred Code]],[1]!CredCode[[#All],[Cred Code]:[Department]],7,FALSE)</f>
        <v>#REF!</v>
      </c>
    </row>
    <row r="382" spans="1:5" x14ac:dyDescent="0.35">
      <c r="A382" t="s">
        <v>212</v>
      </c>
      <c r="B382" t="s">
        <v>122</v>
      </c>
      <c r="C382" t="s">
        <v>149</v>
      </c>
      <c r="D382" t="s">
        <v>136</v>
      </c>
      <c r="E382" t="e">
        <f>VLOOKUP(Table1[[#This Row],[Cred Code]],[1]!CredCode[[#All],[Cred Code]:[Department]],7,FALSE)</f>
        <v>#REF!</v>
      </c>
    </row>
    <row r="383" spans="1:5" x14ac:dyDescent="0.35">
      <c r="A383" t="s">
        <v>212</v>
      </c>
      <c r="B383" t="s">
        <v>122</v>
      </c>
      <c r="C383" t="s">
        <v>140</v>
      </c>
      <c r="D383" t="s">
        <v>136</v>
      </c>
      <c r="E383" t="e">
        <f>VLOOKUP(Table1[[#This Row],[Cred Code]],[1]!CredCode[[#All],[Cred Code]:[Department]],7,FALSE)</f>
        <v>#REF!</v>
      </c>
    </row>
    <row r="384" spans="1:5" x14ac:dyDescent="0.35">
      <c r="A384" t="s">
        <v>212</v>
      </c>
      <c r="B384" t="s">
        <v>122</v>
      </c>
      <c r="C384" t="s">
        <v>140</v>
      </c>
      <c r="D384" t="s">
        <v>136</v>
      </c>
      <c r="E384" t="e">
        <f>VLOOKUP(Table1[[#This Row],[Cred Code]],[1]!CredCode[[#All],[Cred Code]:[Department]],7,FALSE)</f>
        <v>#REF!</v>
      </c>
    </row>
    <row r="385" spans="1:5" x14ac:dyDescent="0.35">
      <c r="A385" t="s">
        <v>212</v>
      </c>
      <c r="B385" t="s">
        <v>122</v>
      </c>
      <c r="C385" t="s">
        <v>149</v>
      </c>
      <c r="D385" t="s">
        <v>136</v>
      </c>
      <c r="E385" t="e">
        <f>VLOOKUP(Table1[[#This Row],[Cred Code]],[1]!CredCode[[#All],[Cred Code]:[Department]],7,FALSE)</f>
        <v>#REF!</v>
      </c>
    </row>
    <row r="386" spans="1:5" x14ac:dyDescent="0.35">
      <c r="A386" t="s">
        <v>212</v>
      </c>
      <c r="B386" t="s">
        <v>122</v>
      </c>
      <c r="C386" t="s">
        <v>140</v>
      </c>
      <c r="D386" t="s">
        <v>136</v>
      </c>
      <c r="E386" t="e">
        <f>VLOOKUP(Table1[[#This Row],[Cred Code]],[1]!CredCode[[#All],[Cred Code]:[Department]],7,FALSE)</f>
        <v>#REF!</v>
      </c>
    </row>
    <row r="387" spans="1:5" x14ac:dyDescent="0.35">
      <c r="A387" t="s">
        <v>212</v>
      </c>
      <c r="B387" t="s">
        <v>122</v>
      </c>
      <c r="C387" t="s">
        <v>144</v>
      </c>
      <c r="D387" t="s">
        <v>136</v>
      </c>
      <c r="E387" t="e">
        <f>VLOOKUP(Table1[[#This Row],[Cred Code]],[1]!CredCode[[#All],[Cred Code]:[Department]],7,FALSE)</f>
        <v>#REF!</v>
      </c>
    </row>
    <row r="388" spans="1:5" x14ac:dyDescent="0.35">
      <c r="A388" t="s">
        <v>212</v>
      </c>
      <c r="B388" t="s">
        <v>122</v>
      </c>
      <c r="C388" t="s">
        <v>213</v>
      </c>
      <c r="D388" t="s">
        <v>136</v>
      </c>
      <c r="E388" t="e">
        <f>VLOOKUP(Table1[[#This Row],[Cred Code]],[1]!CredCode[[#All],[Cred Code]:[Department]],7,FALSE)</f>
        <v>#REF!</v>
      </c>
    </row>
    <row r="389" spans="1:5" x14ac:dyDescent="0.35">
      <c r="A389" t="s">
        <v>212</v>
      </c>
      <c r="B389" t="s">
        <v>122</v>
      </c>
      <c r="C389" t="s">
        <v>140</v>
      </c>
      <c r="D389" t="s">
        <v>136</v>
      </c>
      <c r="E389" t="e">
        <f>VLOOKUP(Table1[[#This Row],[Cred Code]],[1]!CredCode[[#All],[Cred Code]:[Department]],7,FALSE)</f>
        <v>#REF!</v>
      </c>
    </row>
    <row r="390" spans="1:5" x14ac:dyDescent="0.35">
      <c r="A390" t="s">
        <v>212</v>
      </c>
      <c r="B390" t="s">
        <v>122</v>
      </c>
      <c r="C390" t="s">
        <v>149</v>
      </c>
      <c r="D390" t="s">
        <v>136</v>
      </c>
      <c r="E390" t="e">
        <f>VLOOKUP(Table1[[#This Row],[Cred Code]],[1]!CredCode[[#All],[Cred Code]:[Department]],7,FALSE)</f>
        <v>#REF!</v>
      </c>
    </row>
    <row r="391" spans="1:5" x14ac:dyDescent="0.35">
      <c r="A391" t="s">
        <v>212</v>
      </c>
      <c r="B391" t="s">
        <v>122</v>
      </c>
      <c r="C391" t="s">
        <v>135</v>
      </c>
      <c r="D391" t="s">
        <v>136</v>
      </c>
      <c r="E391" t="e">
        <f>VLOOKUP(Table1[[#This Row],[Cred Code]],[1]!CredCode[[#All],[Cred Code]:[Department]],7,FALSE)</f>
        <v>#REF!</v>
      </c>
    </row>
    <row r="392" spans="1:5" x14ac:dyDescent="0.35">
      <c r="A392" t="s">
        <v>212</v>
      </c>
      <c r="B392" t="s">
        <v>122</v>
      </c>
      <c r="C392" t="s">
        <v>137</v>
      </c>
      <c r="D392" t="s">
        <v>136</v>
      </c>
      <c r="E392" t="e">
        <f>VLOOKUP(Table1[[#This Row],[Cred Code]],[1]!CredCode[[#All],[Cred Code]:[Department]],7,FALSE)</f>
        <v>#REF!</v>
      </c>
    </row>
    <row r="393" spans="1:5" x14ac:dyDescent="0.35">
      <c r="A393" t="s">
        <v>212</v>
      </c>
      <c r="B393" t="s">
        <v>122</v>
      </c>
      <c r="C393" t="s">
        <v>142</v>
      </c>
      <c r="D393" t="s">
        <v>136</v>
      </c>
      <c r="E393" t="e">
        <f>VLOOKUP(Table1[[#This Row],[Cred Code]],[1]!CredCode[[#All],[Cred Code]:[Department]],7,FALSE)</f>
        <v>#REF!</v>
      </c>
    </row>
    <row r="394" spans="1:5" x14ac:dyDescent="0.35">
      <c r="A394" t="s">
        <v>212</v>
      </c>
      <c r="B394" t="s">
        <v>122</v>
      </c>
      <c r="C394" t="s">
        <v>147</v>
      </c>
      <c r="D394" t="s">
        <v>136</v>
      </c>
      <c r="E394" t="e">
        <f>VLOOKUP(Table1[[#This Row],[Cred Code]],[1]!CredCode[[#All],[Cred Code]:[Department]],7,FALSE)</f>
        <v>#REF!</v>
      </c>
    </row>
    <row r="395" spans="1:5" x14ac:dyDescent="0.35">
      <c r="A395" t="s">
        <v>212</v>
      </c>
      <c r="B395" t="s">
        <v>122</v>
      </c>
      <c r="C395" t="s">
        <v>147</v>
      </c>
      <c r="D395" t="s">
        <v>136</v>
      </c>
      <c r="E395" t="e">
        <f>VLOOKUP(Table1[[#This Row],[Cred Code]],[1]!CredCode[[#All],[Cred Code]:[Department]],7,FALSE)</f>
        <v>#REF!</v>
      </c>
    </row>
    <row r="396" spans="1:5" x14ac:dyDescent="0.35">
      <c r="A396" t="s">
        <v>212</v>
      </c>
      <c r="B396" t="s">
        <v>122</v>
      </c>
      <c r="C396" t="s">
        <v>140</v>
      </c>
      <c r="D396" t="s">
        <v>136</v>
      </c>
      <c r="E396" t="e">
        <f>VLOOKUP(Table1[[#This Row],[Cred Code]],[1]!CredCode[[#All],[Cred Code]:[Department]],7,FALSE)</f>
        <v>#REF!</v>
      </c>
    </row>
    <row r="397" spans="1:5" x14ac:dyDescent="0.35">
      <c r="A397" t="s">
        <v>212</v>
      </c>
      <c r="B397" t="s">
        <v>122</v>
      </c>
      <c r="C397" t="s">
        <v>140</v>
      </c>
      <c r="D397" t="s">
        <v>136</v>
      </c>
      <c r="E397" t="e">
        <f>VLOOKUP(Table1[[#This Row],[Cred Code]],[1]!CredCode[[#All],[Cred Code]:[Department]],7,FALSE)</f>
        <v>#REF!</v>
      </c>
    </row>
    <row r="398" spans="1:5" x14ac:dyDescent="0.35">
      <c r="A398" t="s">
        <v>212</v>
      </c>
      <c r="B398" t="s">
        <v>122</v>
      </c>
      <c r="C398" t="s">
        <v>140</v>
      </c>
      <c r="D398" t="s">
        <v>136</v>
      </c>
      <c r="E398" t="e">
        <f>VLOOKUP(Table1[[#This Row],[Cred Code]],[1]!CredCode[[#All],[Cred Code]:[Department]],7,FALSE)</f>
        <v>#REF!</v>
      </c>
    </row>
    <row r="399" spans="1:5" x14ac:dyDescent="0.35">
      <c r="A399" t="s">
        <v>212</v>
      </c>
      <c r="B399" t="s">
        <v>122</v>
      </c>
      <c r="C399" t="s">
        <v>137</v>
      </c>
      <c r="D399" t="s">
        <v>136</v>
      </c>
      <c r="E399" t="e">
        <f>VLOOKUP(Table1[[#This Row],[Cred Code]],[1]!CredCode[[#All],[Cred Code]:[Department]],7,FALSE)</f>
        <v>#REF!</v>
      </c>
    </row>
    <row r="400" spans="1:5" x14ac:dyDescent="0.35">
      <c r="A400" t="s">
        <v>212</v>
      </c>
      <c r="B400" t="s">
        <v>122</v>
      </c>
      <c r="C400" t="s">
        <v>146</v>
      </c>
      <c r="D400" t="s">
        <v>136</v>
      </c>
      <c r="E400" t="e">
        <f>VLOOKUP(Table1[[#This Row],[Cred Code]],[1]!CredCode[[#All],[Cred Code]:[Department]],7,FALSE)</f>
        <v>#REF!</v>
      </c>
    </row>
    <row r="401" spans="1:5" x14ac:dyDescent="0.35">
      <c r="A401" t="s">
        <v>212</v>
      </c>
      <c r="B401" t="s">
        <v>122</v>
      </c>
      <c r="C401" t="s">
        <v>137</v>
      </c>
      <c r="D401" t="s">
        <v>136</v>
      </c>
      <c r="E401" t="e">
        <f>VLOOKUP(Table1[[#This Row],[Cred Code]],[1]!CredCode[[#All],[Cred Code]:[Department]],7,FALSE)</f>
        <v>#REF!</v>
      </c>
    </row>
    <row r="402" spans="1:5" x14ac:dyDescent="0.35">
      <c r="A402" t="s">
        <v>212</v>
      </c>
      <c r="B402" t="s">
        <v>122</v>
      </c>
      <c r="C402" t="s">
        <v>140</v>
      </c>
      <c r="D402" t="s">
        <v>136</v>
      </c>
      <c r="E402" t="e">
        <f>VLOOKUP(Table1[[#This Row],[Cred Code]],[1]!CredCode[[#All],[Cred Code]:[Department]],7,FALSE)</f>
        <v>#REF!</v>
      </c>
    </row>
    <row r="403" spans="1:5" x14ac:dyDescent="0.35">
      <c r="A403" t="s">
        <v>212</v>
      </c>
      <c r="B403" t="s">
        <v>122</v>
      </c>
      <c r="C403" t="s">
        <v>140</v>
      </c>
      <c r="D403" t="s">
        <v>136</v>
      </c>
      <c r="E403" t="e">
        <f>VLOOKUP(Table1[[#This Row],[Cred Code]],[1]!CredCode[[#All],[Cred Code]:[Department]],7,FALSE)</f>
        <v>#REF!</v>
      </c>
    </row>
    <row r="404" spans="1:5" x14ac:dyDescent="0.35">
      <c r="A404" t="s">
        <v>212</v>
      </c>
      <c r="B404" t="s">
        <v>122</v>
      </c>
      <c r="C404" t="s">
        <v>140</v>
      </c>
      <c r="D404" t="s">
        <v>136</v>
      </c>
      <c r="E404" t="e">
        <f>VLOOKUP(Table1[[#This Row],[Cred Code]],[1]!CredCode[[#All],[Cred Code]:[Department]],7,FALSE)</f>
        <v>#REF!</v>
      </c>
    </row>
    <row r="405" spans="1:5" x14ac:dyDescent="0.35">
      <c r="A405" t="s">
        <v>212</v>
      </c>
      <c r="B405" t="s">
        <v>122</v>
      </c>
      <c r="C405" t="s">
        <v>137</v>
      </c>
      <c r="D405" t="s">
        <v>136</v>
      </c>
      <c r="E405" t="e">
        <f>VLOOKUP(Table1[[#This Row],[Cred Code]],[1]!CredCode[[#All],[Cred Code]:[Department]],7,FALSE)</f>
        <v>#REF!</v>
      </c>
    </row>
    <row r="406" spans="1:5" x14ac:dyDescent="0.35">
      <c r="A406" t="s">
        <v>212</v>
      </c>
      <c r="B406" t="s">
        <v>122</v>
      </c>
      <c r="C406" t="s">
        <v>140</v>
      </c>
      <c r="D406" t="s">
        <v>136</v>
      </c>
      <c r="E406" t="e">
        <f>VLOOKUP(Table1[[#This Row],[Cred Code]],[1]!CredCode[[#All],[Cred Code]:[Department]],7,FALSE)</f>
        <v>#REF!</v>
      </c>
    </row>
    <row r="407" spans="1:5" x14ac:dyDescent="0.35">
      <c r="A407" t="s">
        <v>212</v>
      </c>
      <c r="B407" t="s">
        <v>122</v>
      </c>
      <c r="C407" t="s">
        <v>140</v>
      </c>
      <c r="D407" t="s">
        <v>136</v>
      </c>
      <c r="E407" t="e">
        <f>VLOOKUP(Table1[[#This Row],[Cred Code]],[1]!CredCode[[#All],[Cred Code]:[Department]],7,FALSE)</f>
        <v>#REF!</v>
      </c>
    </row>
    <row r="408" spans="1:5" x14ac:dyDescent="0.35">
      <c r="A408" t="s">
        <v>212</v>
      </c>
      <c r="B408" t="s">
        <v>122</v>
      </c>
      <c r="C408" t="s">
        <v>137</v>
      </c>
      <c r="D408" t="s">
        <v>136</v>
      </c>
      <c r="E408" t="e">
        <f>VLOOKUP(Table1[[#This Row],[Cred Code]],[1]!CredCode[[#All],[Cred Code]:[Department]],7,FALSE)</f>
        <v>#REF!</v>
      </c>
    </row>
    <row r="409" spans="1:5" x14ac:dyDescent="0.35">
      <c r="A409" t="s">
        <v>212</v>
      </c>
      <c r="B409" t="s">
        <v>122</v>
      </c>
      <c r="C409" t="s">
        <v>147</v>
      </c>
      <c r="D409" t="s">
        <v>136</v>
      </c>
      <c r="E409" t="e">
        <f>VLOOKUP(Table1[[#This Row],[Cred Code]],[1]!CredCode[[#All],[Cred Code]:[Department]],7,FALSE)</f>
        <v>#REF!</v>
      </c>
    </row>
    <row r="410" spans="1:5" x14ac:dyDescent="0.35">
      <c r="A410" t="s">
        <v>212</v>
      </c>
      <c r="B410" t="s">
        <v>122</v>
      </c>
      <c r="C410" t="s">
        <v>182</v>
      </c>
      <c r="D410" t="s">
        <v>136</v>
      </c>
      <c r="E410" t="e">
        <f>VLOOKUP(Table1[[#This Row],[Cred Code]],[1]!CredCode[[#All],[Cred Code]:[Department]],7,FALSE)</f>
        <v>#REF!</v>
      </c>
    </row>
    <row r="411" spans="1:5" x14ac:dyDescent="0.35">
      <c r="A411" t="s">
        <v>212</v>
      </c>
      <c r="B411" t="s">
        <v>122</v>
      </c>
      <c r="C411" t="s">
        <v>140</v>
      </c>
      <c r="D411" t="s">
        <v>136</v>
      </c>
      <c r="E411" t="e">
        <f>VLOOKUP(Table1[[#This Row],[Cred Code]],[1]!CredCode[[#All],[Cred Code]:[Department]],7,FALSE)</f>
        <v>#REF!</v>
      </c>
    </row>
    <row r="412" spans="1:5" x14ac:dyDescent="0.35">
      <c r="A412" t="s">
        <v>212</v>
      </c>
      <c r="B412" t="s">
        <v>148</v>
      </c>
      <c r="C412" t="s">
        <v>140</v>
      </c>
      <c r="D412" t="s">
        <v>136</v>
      </c>
      <c r="E412" t="e">
        <f>VLOOKUP(Table1[[#This Row],[Cred Code]],[1]!CredCode[[#All],[Cred Code]:[Department]],7,FALSE)</f>
        <v>#REF!</v>
      </c>
    </row>
    <row r="413" spans="1:5" x14ac:dyDescent="0.35">
      <c r="A413" t="s">
        <v>212</v>
      </c>
      <c r="B413" t="s">
        <v>148</v>
      </c>
      <c r="C413" t="s">
        <v>140</v>
      </c>
      <c r="D413" t="s">
        <v>136</v>
      </c>
      <c r="E413" t="e">
        <f>VLOOKUP(Table1[[#This Row],[Cred Code]],[1]!CredCode[[#All],[Cred Code]:[Department]],7,FALSE)</f>
        <v>#REF!</v>
      </c>
    </row>
    <row r="414" spans="1:5" x14ac:dyDescent="0.35">
      <c r="A414" t="s">
        <v>212</v>
      </c>
      <c r="B414" t="s">
        <v>160</v>
      </c>
      <c r="D414" t="s">
        <v>136</v>
      </c>
      <c r="E414" t="e">
        <f>VLOOKUP(Table1[[#This Row],[Cred Code]],[1]!CredCode[[#All],[Cred Code]:[Department]],7,FALSE)</f>
        <v>#REF!</v>
      </c>
    </row>
    <row r="415" spans="1:5" x14ac:dyDescent="0.35">
      <c r="A415" t="s">
        <v>212</v>
      </c>
      <c r="B415" t="s">
        <v>160</v>
      </c>
      <c r="D415" t="s">
        <v>136</v>
      </c>
      <c r="E415" t="e">
        <f>VLOOKUP(Table1[[#This Row],[Cred Code]],[1]!CredCode[[#All],[Cred Code]:[Department]],7,FALSE)</f>
        <v>#REF!</v>
      </c>
    </row>
    <row r="416" spans="1:5" x14ac:dyDescent="0.35">
      <c r="A416" t="s">
        <v>212</v>
      </c>
      <c r="B416" t="s">
        <v>160</v>
      </c>
      <c r="D416" t="s">
        <v>136</v>
      </c>
      <c r="E416" t="e">
        <f>VLOOKUP(Table1[[#This Row],[Cred Code]],[1]!CredCode[[#All],[Cred Code]:[Department]],7,FALSE)</f>
        <v>#REF!</v>
      </c>
    </row>
    <row r="417" spans="1:5" x14ac:dyDescent="0.35">
      <c r="A417" t="s">
        <v>212</v>
      </c>
      <c r="D417" t="s">
        <v>150</v>
      </c>
      <c r="E417" t="e">
        <f>VLOOKUP(Table1[[#This Row],[Cred Code]],[1]!CredCode[[#All],[Cred Code]:[Department]],7,FALSE)</f>
        <v>#REF!</v>
      </c>
    </row>
    <row r="418" spans="1:5" x14ac:dyDescent="0.35">
      <c r="A418" t="s">
        <v>212</v>
      </c>
      <c r="D418" t="s">
        <v>150</v>
      </c>
      <c r="E418" t="e">
        <f>VLOOKUP(Table1[[#This Row],[Cred Code]],[1]!CredCode[[#All],[Cred Code]:[Department]],7,FALSE)</f>
        <v>#REF!</v>
      </c>
    </row>
    <row r="419" spans="1:5" x14ac:dyDescent="0.35">
      <c r="A419" t="s">
        <v>212</v>
      </c>
      <c r="D419" t="s">
        <v>150</v>
      </c>
      <c r="E419" t="e">
        <f>VLOOKUP(Table1[[#This Row],[Cred Code]],[1]!CredCode[[#All],[Cred Code]:[Department]],7,FALSE)</f>
        <v>#REF!</v>
      </c>
    </row>
    <row r="420" spans="1:5" x14ac:dyDescent="0.35">
      <c r="A420" t="s">
        <v>212</v>
      </c>
      <c r="D420" t="s">
        <v>150</v>
      </c>
      <c r="E420" t="e">
        <f>VLOOKUP(Table1[[#This Row],[Cred Code]],[1]!CredCode[[#All],[Cred Code]:[Department]],7,FALSE)</f>
        <v>#REF!</v>
      </c>
    </row>
    <row r="421" spans="1:5" x14ac:dyDescent="0.35">
      <c r="A421" t="s">
        <v>212</v>
      </c>
      <c r="D421" t="s">
        <v>150</v>
      </c>
      <c r="E421" t="e">
        <f>VLOOKUP(Table1[[#This Row],[Cred Code]],[1]!CredCode[[#All],[Cred Code]:[Department]],7,FALSE)</f>
        <v>#REF!</v>
      </c>
    </row>
    <row r="422" spans="1:5" x14ac:dyDescent="0.35">
      <c r="A422" t="s">
        <v>212</v>
      </c>
      <c r="D422" t="s">
        <v>150</v>
      </c>
      <c r="E422" t="e">
        <f>VLOOKUP(Table1[[#This Row],[Cred Code]],[1]!CredCode[[#All],[Cred Code]:[Department]],7,FALSE)</f>
        <v>#REF!</v>
      </c>
    </row>
    <row r="423" spans="1:5" x14ac:dyDescent="0.35">
      <c r="A423" t="s">
        <v>212</v>
      </c>
      <c r="D423" t="s">
        <v>150</v>
      </c>
      <c r="E423" t="e">
        <f>VLOOKUP(Table1[[#This Row],[Cred Code]],[1]!CredCode[[#All],[Cred Code]:[Department]],7,FALSE)</f>
        <v>#REF!</v>
      </c>
    </row>
    <row r="424" spans="1:5" x14ac:dyDescent="0.35">
      <c r="A424" t="s">
        <v>212</v>
      </c>
      <c r="D424" t="s">
        <v>150</v>
      </c>
      <c r="E424" t="e">
        <f>VLOOKUP(Table1[[#This Row],[Cred Code]],[1]!CredCode[[#All],[Cred Code]:[Department]],7,FALSE)</f>
        <v>#REF!</v>
      </c>
    </row>
    <row r="425" spans="1:5" x14ac:dyDescent="0.35">
      <c r="A425" t="s">
        <v>212</v>
      </c>
      <c r="D425" t="s">
        <v>150</v>
      </c>
      <c r="E425" t="e">
        <f>VLOOKUP(Table1[[#This Row],[Cred Code]],[1]!CredCode[[#All],[Cred Code]:[Department]],7,FALSE)</f>
        <v>#REF!</v>
      </c>
    </row>
    <row r="426" spans="1:5" x14ac:dyDescent="0.35">
      <c r="A426" t="s">
        <v>212</v>
      </c>
      <c r="D426" t="s">
        <v>150</v>
      </c>
      <c r="E426" t="e">
        <f>VLOOKUP(Table1[[#This Row],[Cred Code]],[1]!CredCode[[#All],[Cred Code]:[Department]],7,FALSE)</f>
        <v>#REF!</v>
      </c>
    </row>
    <row r="427" spans="1:5" x14ac:dyDescent="0.35">
      <c r="A427" t="s">
        <v>212</v>
      </c>
      <c r="D427" t="s">
        <v>150</v>
      </c>
      <c r="E427" t="e">
        <f>VLOOKUP(Table1[[#This Row],[Cred Code]],[1]!CredCode[[#All],[Cred Code]:[Department]],7,FALSE)</f>
        <v>#REF!</v>
      </c>
    </row>
    <row r="428" spans="1:5" x14ac:dyDescent="0.35">
      <c r="A428" t="s">
        <v>212</v>
      </c>
      <c r="D428" t="s">
        <v>150</v>
      </c>
      <c r="E428" t="e">
        <f>VLOOKUP(Table1[[#This Row],[Cred Code]],[1]!CredCode[[#All],[Cred Code]:[Department]],7,FALSE)</f>
        <v>#REF!</v>
      </c>
    </row>
    <row r="429" spans="1:5" x14ac:dyDescent="0.35">
      <c r="A429" t="s">
        <v>212</v>
      </c>
      <c r="D429" t="s">
        <v>150</v>
      </c>
      <c r="E429" t="e">
        <f>VLOOKUP(Table1[[#This Row],[Cred Code]],[1]!CredCode[[#All],[Cred Code]:[Department]],7,FALSE)</f>
        <v>#REF!</v>
      </c>
    </row>
    <row r="430" spans="1:5" x14ac:dyDescent="0.35">
      <c r="A430" t="s">
        <v>212</v>
      </c>
      <c r="D430" t="s">
        <v>150</v>
      </c>
      <c r="E430" t="e">
        <f>VLOOKUP(Table1[[#This Row],[Cred Code]],[1]!CredCode[[#All],[Cred Code]:[Department]],7,FALSE)</f>
        <v>#REF!</v>
      </c>
    </row>
    <row r="431" spans="1:5" x14ac:dyDescent="0.35">
      <c r="A431" t="s">
        <v>212</v>
      </c>
      <c r="D431" t="s">
        <v>150</v>
      </c>
      <c r="E431" t="e">
        <f>VLOOKUP(Table1[[#This Row],[Cred Code]],[1]!CredCode[[#All],[Cred Code]:[Department]],7,FALSE)</f>
        <v>#REF!</v>
      </c>
    </row>
    <row r="432" spans="1:5" x14ac:dyDescent="0.35">
      <c r="A432" t="s">
        <v>212</v>
      </c>
      <c r="D432" t="s">
        <v>150</v>
      </c>
      <c r="E432" t="e">
        <f>VLOOKUP(Table1[[#This Row],[Cred Code]],[1]!CredCode[[#All],[Cred Code]:[Department]],7,FALSE)</f>
        <v>#REF!</v>
      </c>
    </row>
    <row r="433" spans="1:5" x14ac:dyDescent="0.35">
      <c r="A433" t="s">
        <v>212</v>
      </c>
      <c r="D433" t="s">
        <v>150</v>
      </c>
      <c r="E433" t="e">
        <f>VLOOKUP(Table1[[#This Row],[Cred Code]],[1]!CredCode[[#All],[Cred Code]:[Department]],7,FALSE)</f>
        <v>#REF!</v>
      </c>
    </row>
    <row r="434" spans="1:5" x14ac:dyDescent="0.35">
      <c r="A434" t="s">
        <v>212</v>
      </c>
      <c r="D434" t="s">
        <v>150</v>
      </c>
      <c r="E434" t="e">
        <f>VLOOKUP(Table1[[#This Row],[Cred Code]],[1]!CredCode[[#All],[Cred Code]:[Department]],7,FALSE)</f>
        <v>#REF!</v>
      </c>
    </row>
    <row r="435" spans="1:5" x14ac:dyDescent="0.35">
      <c r="A435" t="s">
        <v>212</v>
      </c>
      <c r="D435" t="s">
        <v>150</v>
      </c>
      <c r="E435" t="e">
        <f>VLOOKUP(Table1[[#This Row],[Cred Code]],[1]!CredCode[[#All],[Cred Code]:[Department]],7,FALSE)</f>
        <v>#REF!</v>
      </c>
    </row>
    <row r="436" spans="1:5" x14ac:dyDescent="0.35">
      <c r="A436" t="s">
        <v>212</v>
      </c>
      <c r="D436" t="s">
        <v>150</v>
      </c>
      <c r="E436" t="e">
        <f>VLOOKUP(Table1[[#This Row],[Cred Code]],[1]!CredCode[[#All],[Cred Code]:[Department]],7,FALSE)</f>
        <v>#REF!</v>
      </c>
    </row>
    <row r="437" spans="1:5" x14ac:dyDescent="0.35">
      <c r="A437" t="s">
        <v>212</v>
      </c>
      <c r="D437" t="s">
        <v>150</v>
      </c>
      <c r="E437" t="e">
        <f>VLOOKUP(Table1[[#This Row],[Cred Code]],[1]!CredCode[[#All],[Cred Code]:[Department]],7,FALSE)</f>
        <v>#REF!</v>
      </c>
    </row>
    <row r="438" spans="1:5" x14ac:dyDescent="0.35">
      <c r="A438" t="s">
        <v>212</v>
      </c>
      <c r="D438" t="s">
        <v>150</v>
      </c>
      <c r="E438" t="e">
        <f>VLOOKUP(Table1[[#This Row],[Cred Code]],[1]!CredCode[[#All],[Cred Code]:[Department]],7,FALSE)</f>
        <v>#REF!</v>
      </c>
    </row>
    <row r="439" spans="1:5" x14ac:dyDescent="0.35">
      <c r="A439" t="s">
        <v>212</v>
      </c>
      <c r="D439" t="s">
        <v>150</v>
      </c>
      <c r="E439" t="e">
        <f>VLOOKUP(Table1[[#This Row],[Cred Code]],[1]!CredCode[[#All],[Cred Code]:[Department]],7,FALSE)</f>
        <v>#REF!</v>
      </c>
    </row>
    <row r="440" spans="1:5" x14ac:dyDescent="0.35">
      <c r="A440" t="s">
        <v>212</v>
      </c>
      <c r="D440" t="s">
        <v>150</v>
      </c>
      <c r="E440" t="e">
        <f>VLOOKUP(Table1[[#This Row],[Cred Code]],[1]!CredCode[[#All],[Cred Code]:[Department]],7,FALSE)</f>
        <v>#REF!</v>
      </c>
    </row>
    <row r="441" spans="1:5" x14ac:dyDescent="0.35">
      <c r="A441" t="s">
        <v>212</v>
      </c>
      <c r="D441" t="s">
        <v>150</v>
      </c>
      <c r="E441" t="e">
        <f>VLOOKUP(Table1[[#This Row],[Cred Code]],[1]!CredCode[[#All],[Cred Code]:[Department]],7,FALSE)</f>
        <v>#REF!</v>
      </c>
    </row>
    <row r="442" spans="1:5" x14ac:dyDescent="0.35">
      <c r="A442" t="s">
        <v>212</v>
      </c>
      <c r="D442" t="s">
        <v>150</v>
      </c>
      <c r="E442" t="e">
        <f>VLOOKUP(Table1[[#This Row],[Cred Code]],[1]!CredCode[[#All],[Cred Code]:[Department]],7,FALSE)</f>
        <v>#REF!</v>
      </c>
    </row>
    <row r="443" spans="1:5" x14ac:dyDescent="0.35">
      <c r="A443" t="s">
        <v>212</v>
      </c>
      <c r="D443" t="s">
        <v>150</v>
      </c>
      <c r="E443" t="e">
        <f>VLOOKUP(Table1[[#This Row],[Cred Code]],[1]!CredCode[[#All],[Cred Code]:[Department]],7,FALSE)</f>
        <v>#REF!</v>
      </c>
    </row>
    <row r="444" spans="1:5" x14ac:dyDescent="0.35">
      <c r="A444" t="s">
        <v>212</v>
      </c>
      <c r="D444" t="s">
        <v>150</v>
      </c>
      <c r="E444" t="e">
        <f>VLOOKUP(Table1[[#This Row],[Cred Code]],[1]!CredCode[[#All],[Cred Code]:[Department]],7,FALSE)</f>
        <v>#REF!</v>
      </c>
    </row>
    <row r="445" spans="1:5" x14ac:dyDescent="0.35">
      <c r="A445" t="s">
        <v>212</v>
      </c>
      <c r="D445" t="s">
        <v>150</v>
      </c>
      <c r="E445" t="e">
        <f>VLOOKUP(Table1[[#This Row],[Cred Code]],[1]!CredCode[[#All],[Cred Code]:[Department]],7,FALSE)</f>
        <v>#REF!</v>
      </c>
    </row>
    <row r="446" spans="1:5" x14ac:dyDescent="0.35">
      <c r="A446" t="s">
        <v>212</v>
      </c>
      <c r="D446" t="s">
        <v>150</v>
      </c>
      <c r="E446" t="e">
        <f>VLOOKUP(Table1[[#This Row],[Cred Code]],[1]!CredCode[[#All],[Cred Code]:[Department]],7,FALSE)</f>
        <v>#REF!</v>
      </c>
    </row>
    <row r="447" spans="1:5" x14ac:dyDescent="0.35">
      <c r="A447" t="s">
        <v>212</v>
      </c>
      <c r="D447" t="s">
        <v>150</v>
      </c>
      <c r="E447" t="e">
        <f>VLOOKUP(Table1[[#This Row],[Cred Code]],[1]!CredCode[[#All],[Cred Code]:[Department]],7,FALSE)</f>
        <v>#REF!</v>
      </c>
    </row>
    <row r="448" spans="1:5" x14ac:dyDescent="0.35">
      <c r="A448" t="s">
        <v>212</v>
      </c>
      <c r="D448" t="s">
        <v>150</v>
      </c>
      <c r="E448" t="e">
        <f>VLOOKUP(Table1[[#This Row],[Cred Code]],[1]!CredCode[[#All],[Cred Code]:[Department]],7,FALSE)</f>
        <v>#REF!</v>
      </c>
    </row>
    <row r="449" spans="1:5" x14ac:dyDescent="0.35">
      <c r="A449" t="s">
        <v>212</v>
      </c>
      <c r="D449" t="s">
        <v>150</v>
      </c>
      <c r="E449" t="e">
        <f>VLOOKUP(Table1[[#This Row],[Cred Code]],[1]!CredCode[[#All],[Cred Code]:[Department]],7,FALSE)</f>
        <v>#REF!</v>
      </c>
    </row>
    <row r="450" spans="1:5" x14ac:dyDescent="0.35">
      <c r="A450" t="s">
        <v>212</v>
      </c>
      <c r="D450" t="s">
        <v>150</v>
      </c>
      <c r="E450" t="e">
        <f>VLOOKUP(Table1[[#This Row],[Cred Code]],[1]!CredCode[[#All],[Cred Code]:[Department]],7,FALSE)</f>
        <v>#REF!</v>
      </c>
    </row>
    <row r="451" spans="1:5" x14ac:dyDescent="0.35">
      <c r="A451" t="s">
        <v>212</v>
      </c>
      <c r="D451" t="s">
        <v>150</v>
      </c>
      <c r="E451" t="e">
        <f>VLOOKUP(Table1[[#This Row],[Cred Code]],[1]!CredCode[[#All],[Cred Code]:[Department]],7,FALSE)</f>
        <v>#REF!</v>
      </c>
    </row>
    <row r="452" spans="1:5" x14ac:dyDescent="0.35">
      <c r="A452" t="s">
        <v>212</v>
      </c>
      <c r="D452" t="s">
        <v>150</v>
      </c>
      <c r="E452" t="e">
        <f>VLOOKUP(Table1[[#This Row],[Cred Code]],[1]!CredCode[[#All],[Cred Code]:[Department]],7,FALSE)</f>
        <v>#REF!</v>
      </c>
    </row>
    <row r="453" spans="1:5" x14ac:dyDescent="0.35">
      <c r="A453" t="s">
        <v>212</v>
      </c>
      <c r="D453" t="s">
        <v>150</v>
      </c>
      <c r="E453" t="e">
        <f>VLOOKUP(Table1[[#This Row],[Cred Code]],[1]!CredCode[[#All],[Cred Code]:[Department]],7,FALSE)</f>
        <v>#REF!</v>
      </c>
    </row>
    <row r="454" spans="1:5" x14ac:dyDescent="0.35">
      <c r="A454" t="s">
        <v>212</v>
      </c>
      <c r="D454" t="s">
        <v>150</v>
      </c>
      <c r="E454" t="e">
        <f>VLOOKUP(Table1[[#This Row],[Cred Code]],[1]!CredCode[[#All],[Cred Code]:[Department]],7,FALSE)</f>
        <v>#REF!</v>
      </c>
    </row>
    <row r="455" spans="1:5" x14ac:dyDescent="0.35">
      <c r="A455" t="s">
        <v>212</v>
      </c>
      <c r="D455" t="s">
        <v>150</v>
      </c>
      <c r="E455" t="e">
        <f>VLOOKUP(Table1[[#This Row],[Cred Code]],[1]!CredCode[[#All],[Cred Code]:[Department]],7,FALSE)</f>
        <v>#REF!</v>
      </c>
    </row>
    <row r="456" spans="1:5" x14ac:dyDescent="0.35">
      <c r="A456" t="s">
        <v>212</v>
      </c>
      <c r="D456" t="s">
        <v>150</v>
      </c>
      <c r="E456" t="e">
        <f>VLOOKUP(Table1[[#This Row],[Cred Code]],[1]!CredCode[[#All],[Cred Code]:[Department]],7,FALSE)</f>
        <v>#REF!</v>
      </c>
    </row>
    <row r="457" spans="1:5" x14ac:dyDescent="0.35">
      <c r="A457" t="s">
        <v>212</v>
      </c>
      <c r="D457" t="s">
        <v>150</v>
      </c>
      <c r="E457" t="e">
        <f>VLOOKUP(Table1[[#This Row],[Cred Code]],[1]!CredCode[[#All],[Cred Code]:[Department]],7,FALSE)</f>
        <v>#REF!</v>
      </c>
    </row>
    <row r="458" spans="1:5" x14ac:dyDescent="0.35">
      <c r="A458" t="s">
        <v>212</v>
      </c>
      <c r="D458" t="s">
        <v>150</v>
      </c>
      <c r="E458" t="e">
        <f>VLOOKUP(Table1[[#This Row],[Cred Code]],[1]!CredCode[[#All],[Cred Code]:[Department]],7,FALSE)</f>
        <v>#REF!</v>
      </c>
    </row>
    <row r="459" spans="1:5" x14ac:dyDescent="0.35">
      <c r="A459" t="s">
        <v>212</v>
      </c>
      <c r="D459" t="s">
        <v>150</v>
      </c>
      <c r="E459" t="e">
        <f>VLOOKUP(Table1[[#This Row],[Cred Code]],[1]!CredCode[[#All],[Cred Code]:[Department]],7,FALSE)</f>
        <v>#REF!</v>
      </c>
    </row>
    <row r="460" spans="1:5" x14ac:dyDescent="0.35">
      <c r="A460" t="s">
        <v>212</v>
      </c>
      <c r="D460" t="s">
        <v>150</v>
      </c>
      <c r="E460" t="e">
        <f>VLOOKUP(Table1[[#This Row],[Cred Code]],[1]!CredCode[[#All],[Cred Code]:[Department]],7,FALSE)</f>
        <v>#REF!</v>
      </c>
    </row>
    <row r="461" spans="1:5" x14ac:dyDescent="0.35">
      <c r="A461" t="s">
        <v>212</v>
      </c>
      <c r="D461" t="s">
        <v>150</v>
      </c>
      <c r="E461" t="e">
        <f>VLOOKUP(Table1[[#This Row],[Cred Code]],[1]!CredCode[[#All],[Cred Code]:[Department]],7,FALSE)</f>
        <v>#REF!</v>
      </c>
    </row>
    <row r="462" spans="1:5" x14ac:dyDescent="0.35">
      <c r="A462" t="s">
        <v>212</v>
      </c>
      <c r="D462" t="s">
        <v>150</v>
      </c>
      <c r="E462" t="e">
        <f>VLOOKUP(Table1[[#This Row],[Cred Code]],[1]!CredCode[[#All],[Cred Code]:[Department]],7,FALSE)</f>
        <v>#REF!</v>
      </c>
    </row>
    <row r="463" spans="1:5" x14ac:dyDescent="0.35">
      <c r="A463" t="s">
        <v>212</v>
      </c>
      <c r="D463" t="s">
        <v>150</v>
      </c>
      <c r="E463" t="e">
        <f>VLOOKUP(Table1[[#This Row],[Cred Code]],[1]!CredCode[[#All],[Cred Code]:[Department]],7,FALSE)</f>
        <v>#REF!</v>
      </c>
    </row>
    <row r="464" spans="1:5" x14ac:dyDescent="0.35">
      <c r="A464" t="s">
        <v>212</v>
      </c>
      <c r="D464" t="s">
        <v>150</v>
      </c>
      <c r="E464" t="e">
        <f>VLOOKUP(Table1[[#This Row],[Cred Code]],[1]!CredCode[[#All],[Cred Code]:[Department]],7,FALSE)</f>
        <v>#REF!</v>
      </c>
    </row>
    <row r="465" spans="1:5" x14ac:dyDescent="0.35">
      <c r="A465" t="s">
        <v>212</v>
      </c>
      <c r="D465" t="s">
        <v>150</v>
      </c>
      <c r="E465" t="e">
        <f>VLOOKUP(Table1[[#This Row],[Cred Code]],[1]!CredCode[[#All],[Cred Code]:[Department]],7,FALSE)</f>
        <v>#REF!</v>
      </c>
    </row>
    <row r="466" spans="1:5" x14ac:dyDescent="0.35">
      <c r="A466" t="s">
        <v>212</v>
      </c>
      <c r="D466" t="s">
        <v>150</v>
      </c>
      <c r="E466" t="e">
        <f>VLOOKUP(Table1[[#This Row],[Cred Code]],[1]!CredCode[[#All],[Cred Code]:[Department]],7,FALSE)</f>
        <v>#REF!</v>
      </c>
    </row>
    <row r="467" spans="1:5" x14ac:dyDescent="0.35">
      <c r="A467" t="s">
        <v>212</v>
      </c>
      <c r="D467" t="s">
        <v>150</v>
      </c>
      <c r="E467" t="e">
        <f>VLOOKUP(Table1[[#This Row],[Cred Code]],[1]!CredCode[[#All],[Cred Code]:[Department]],7,FALSE)</f>
        <v>#REF!</v>
      </c>
    </row>
    <row r="468" spans="1:5" x14ac:dyDescent="0.35">
      <c r="A468" t="s">
        <v>212</v>
      </c>
      <c r="D468" t="s">
        <v>150</v>
      </c>
      <c r="E468" t="e">
        <f>VLOOKUP(Table1[[#This Row],[Cred Code]],[1]!CredCode[[#All],[Cred Code]:[Department]],7,FALSE)</f>
        <v>#REF!</v>
      </c>
    </row>
    <row r="469" spans="1:5" x14ac:dyDescent="0.35">
      <c r="A469" t="s">
        <v>212</v>
      </c>
      <c r="D469" t="s">
        <v>150</v>
      </c>
      <c r="E469" t="e">
        <f>VLOOKUP(Table1[[#This Row],[Cred Code]],[1]!CredCode[[#All],[Cred Code]:[Department]],7,FALSE)</f>
        <v>#REF!</v>
      </c>
    </row>
    <row r="470" spans="1:5" x14ac:dyDescent="0.35">
      <c r="A470" t="s">
        <v>212</v>
      </c>
      <c r="D470" t="s">
        <v>150</v>
      </c>
      <c r="E470" t="e">
        <f>VLOOKUP(Table1[[#This Row],[Cred Code]],[1]!CredCode[[#All],[Cred Code]:[Department]],7,FALSE)</f>
        <v>#REF!</v>
      </c>
    </row>
    <row r="471" spans="1:5" x14ac:dyDescent="0.35">
      <c r="A471" t="s">
        <v>212</v>
      </c>
      <c r="D471" t="s">
        <v>150</v>
      </c>
      <c r="E471" t="e">
        <f>VLOOKUP(Table1[[#This Row],[Cred Code]],[1]!CredCode[[#All],[Cred Code]:[Department]],7,FALSE)</f>
        <v>#REF!</v>
      </c>
    </row>
    <row r="472" spans="1:5" x14ac:dyDescent="0.35">
      <c r="A472" t="s">
        <v>212</v>
      </c>
      <c r="D472" t="s">
        <v>150</v>
      </c>
      <c r="E472" t="e">
        <f>VLOOKUP(Table1[[#This Row],[Cred Code]],[1]!CredCode[[#All],[Cred Code]:[Department]],7,FALSE)</f>
        <v>#REF!</v>
      </c>
    </row>
    <row r="473" spans="1:5" x14ac:dyDescent="0.35">
      <c r="A473" t="s">
        <v>212</v>
      </c>
      <c r="D473" t="s">
        <v>150</v>
      </c>
      <c r="E473" t="e">
        <f>VLOOKUP(Table1[[#This Row],[Cred Code]],[1]!CredCode[[#All],[Cred Code]:[Department]],7,FALSE)</f>
        <v>#REF!</v>
      </c>
    </row>
    <row r="474" spans="1:5" x14ac:dyDescent="0.35">
      <c r="A474" t="s">
        <v>212</v>
      </c>
      <c r="D474" t="s">
        <v>150</v>
      </c>
      <c r="E474" t="e">
        <f>VLOOKUP(Table1[[#This Row],[Cred Code]],[1]!CredCode[[#All],[Cred Code]:[Department]],7,FALSE)</f>
        <v>#REF!</v>
      </c>
    </row>
    <row r="475" spans="1:5" x14ac:dyDescent="0.35">
      <c r="A475" t="s">
        <v>212</v>
      </c>
      <c r="D475" t="s">
        <v>150</v>
      </c>
      <c r="E475" t="e">
        <f>VLOOKUP(Table1[[#This Row],[Cred Code]],[1]!CredCode[[#All],[Cred Code]:[Department]],7,FALSE)</f>
        <v>#REF!</v>
      </c>
    </row>
    <row r="476" spans="1:5" x14ac:dyDescent="0.35">
      <c r="A476" t="s">
        <v>212</v>
      </c>
      <c r="D476" t="s">
        <v>150</v>
      </c>
      <c r="E476" t="e">
        <f>VLOOKUP(Table1[[#This Row],[Cred Code]],[1]!CredCode[[#All],[Cred Code]:[Department]],7,FALSE)</f>
        <v>#REF!</v>
      </c>
    </row>
    <row r="477" spans="1:5" x14ac:dyDescent="0.35">
      <c r="A477" t="s">
        <v>212</v>
      </c>
      <c r="D477" t="s">
        <v>150</v>
      </c>
      <c r="E477" t="e">
        <f>VLOOKUP(Table1[[#This Row],[Cred Code]],[1]!CredCode[[#All],[Cred Code]:[Department]],7,FALSE)</f>
        <v>#REF!</v>
      </c>
    </row>
    <row r="478" spans="1:5" x14ac:dyDescent="0.35">
      <c r="A478" t="s">
        <v>212</v>
      </c>
      <c r="D478" t="s">
        <v>150</v>
      </c>
      <c r="E478" t="e">
        <f>VLOOKUP(Table1[[#This Row],[Cred Code]],[1]!CredCode[[#All],[Cred Code]:[Department]],7,FALSE)</f>
        <v>#REF!</v>
      </c>
    </row>
    <row r="479" spans="1:5" x14ac:dyDescent="0.35">
      <c r="A479" t="s">
        <v>212</v>
      </c>
      <c r="D479" t="s">
        <v>150</v>
      </c>
      <c r="E479" t="e">
        <f>VLOOKUP(Table1[[#This Row],[Cred Code]],[1]!CredCode[[#All],[Cred Code]:[Department]],7,FALSE)</f>
        <v>#REF!</v>
      </c>
    </row>
    <row r="480" spans="1:5" x14ac:dyDescent="0.35">
      <c r="A480" t="s">
        <v>212</v>
      </c>
      <c r="D480" t="s">
        <v>150</v>
      </c>
      <c r="E480" t="e">
        <f>VLOOKUP(Table1[[#This Row],[Cred Code]],[1]!CredCode[[#All],[Cred Code]:[Department]],7,FALSE)</f>
        <v>#REF!</v>
      </c>
    </row>
    <row r="481" spans="1:5" x14ac:dyDescent="0.35">
      <c r="A481" t="s">
        <v>214</v>
      </c>
      <c r="B481" t="s">
        <v>122</v>
      </c>
      <c r="C481" t="s">
        <v>140</v>
      </c>
      <c r="D481" t="s">
        <v>136</v>
      </c>
      <c r="E481" t="e">
        <f>VLOOKUP(Table1[[#This Row],[Cred Code]],[1]!CredCode[[#All],[Cred Code]:[Department]],7,FALSE)</f>
        <v>#REF!</v>
      </c>
    </row>
    <row r="482" spans="1:5" x14ac:dyDescent="0.35">
      <c r="A482" t="s">
        <v>214</v>
      </c>
      <c r="B482" t="s">
        <v>122</v>
      </c>
      <c r="C482" t="s">
        <v>140</v>
      </c>
      <c r="D482" t="s">
        <v>136</v>
      </c>
      <c r="E482" t="e">
        <f>VLOOKUP(Table1[[#This Row],[Cred Code]],[1]!CredCode[[#All],[Cred Code]:[Department]],7,FALSE)</f>
        <v>#REF!</v>
      </c>
    </row>
    <row r="483" spans="1:5" x14ac:dyDescent="0.35">
      <c r="A483" t="s">
        <v>215</v>
      </c>
      <c r="B483" t="s">
        <v>122</v>
      </c>
      <c r="C483" t="s">
        <v>140</v>
      </c>
      <c r="D483" t="s">
        <v>136</v>
      </c>
      <c r="E483" t="e">
        <f>VLOOKUP(Table1[[#This Row],[Cred Code]],[1]!CredCode[[#All],[Cred Code]:[Department]],7,FALSE)</f>
        <v>#REF!</v>
      </c>
    </row>
    <row r="484" spans="1:5" x14ac:dyDescent="0.35">
      <c r="A484" t="s">
        <v>216</v>
      </c>
      <c r="B484" t="s">
        <v>122</v>
      </c>
      <c r="C484" t="s">
        <v>162</v>
      </c>
      <c r="D484" t="s">
        <v>136</v>
      </c>
      <c r="E484" t="e">
        <f>VLOOKUP(Table1[[#This Row],[Cred Code]],[1]!CredCode[[#All],[Cred Code]:[Department]],7,FALSE)</f>
        <v>#REF!</v>
      </c>
    </row>
    <row r="485" spans="1:5" x14ac:dyDescent="0.35">
      <c r="A485" t="s">
        <v>215</v>
      </c>
      <c r="B485" t="s">
        <v>122</v>
      </c>
      <c r="C485" t="s">
        <v>172</v>
      </c>
      <c r="D485" t="s">
        <v>136</v>
      </c>
      <c r="E485" t="e">
        <f>VLOOKUP(Table1[[#This Row],[Cred Code]],[1]!CredCode[[#All],[Cred Code]:[Department]],7,FALSE)</f>
        <v>#REF!</v>
      </c>
    </row>
    <row r="486" spans="1:5" x14ac:dyDescent="0.35">
      <c r="A486" t="s">
        <v>214</v>
      </c>
      <c r="B486" t="s">
        <v>122</v>
      </c>
      <c r="C486" t="s">
        <v>172</v>
      </c>
      <c r="D486" t="s">
        <v>136</v>
      </c>
      <c r="E486" t="e">
        <f>VLOOKUP(Table1[[#This Row],[Cred Code]],[1]!CredCode[[#All],[Cred Code]:[Department]],7,FALSE)</f>
        <v>#REF!</v>
      </c>
    </row>
    <row r="487" spans="1:5" x14ac:dyDescent="0.35">
      <c r="A487" t="s">
        <v>217</v>
      </c>
      <c r="B487" t="s">
        <v>122</v>
      </c>
      <c r="C487" t="s">
        <v>140</v>
      </c>
      <c r="D487" t="s">
        <v>136</v>
      </c>
      <c r="E487" t="e">
        <f>VLOOKUP(Table1[[#This Row],[Cred Code]],[1]!CredCode[[#All],[Cred Code]:[Department]],7,FALSE)</f>
        <v>#REF!</v>
      </c>
    </row>
    <row r="488" spans="1:5" x14ac:dyDescent="0.35">
      <c r="A488" t="s">
        <v>216</v>
      </c>
      <c r="B488" t="s">
        <v>122</v>
      </c>
      <c r="C488" t="s">
        <v>162</v>
      </c>
      <c r="D488" t="s">
        <v>136</v>
      </c>
      <c r="E488" t="e">
        <f>VLOOKUP(Table1[[#This Row],[Cred Code]],[1]!CredCode[[#All],[Cred Code]:[Department]],7,FALSE)</f>
        <v>#REF!</v>
      </c>
    </row>
    <row r="489" spans="1:5" x14ac:dyDescent="0.35">
      <c r="A489" t="s">
        <v>214</v>
      </c>
      <c r="B489" t="s">
        <v>122</v>
      </c>
      <c r="C489" t="s">
        <v>147</v>
      </c>
      <c r="D489" t="s">
        <v>136</v>
      </c>
      <c r="E489" t="e">
        <f>VLOOKUP(Table1[[#This Row],[Cred Code]],[1]!CredCode[[#All],[Cred Code]:[Department]],7,FALSE)</f>
        <v>#REF!</v>
      </c>
    </row>
    <row r="490" spans="1:5" x14ac:dyDescent="0.35">
      <c r="A490" t="s">
        <v>214</v>
      </c>
      <c r="B490" t="s">
        <v>122</v>
      </c>
      <c r="C490" t="s">
        <v>135</v>
      </c>
      <c r="D490" t="s">
        <v>136</v>
      </c>
      <c r="E490" t="e">
        <f>VLOOKUP(Table1[[#This Row],[Cred Code]],[1]!CredCode[[#All],[Cred Code]:[Department]],7,FALSE)</f>
        <v>#REF!</v>
      </c>
    </row>
    <row r="491" spans="1:5" x14ac:dyDescent="0.35">
      <c r="A491" t="s">
        <v>216</v>
      </c>
      <c r="B491" t="s">
        <v>122</v>
      </c>
      <c r="C491" t="s">
        <v>140</v>
      </c>
      <c r="D491" t="s">
        <v>136</v>
      </c>
      <c r="E491" t="e">
        <f>VLOOKUP(Table1[[#This Row],[Cred Code]],[1]!CredCode[[#All],[Cred Code]:[Department]],7,FALSE)</f>
        <v>#REF!</v>
      </c>
    </row>
    <row r="492" spans="1:5" x14ac:dyDescent="0.35">
      <c r="A492" t="s">
        <v>215</v>
      </c>
      <c r="B492" t="s">
        <v>122</v>
      </c>
      <c r="C492" t="s">
        <v>137</v>
      </c>
      <c r="D492" t="s">
        <v>136</v>
      </c>
      <c r="E492" t="e">
        <f>VLOOKUP(Table1[[#This Row],[Cred Code]],[1]!CredCode[[#All],[Cred Code]:[Department]],7,FALSE)</f>
        <v>#REF!</v>
      </c>
    </row>
    <row r="493" spans="1:5" x14ac:dyDescent="0.35">
      <c r="A493" t="s">
        <v>215</v>
      </c>
      <c r="B493" t="s">
        <v>122</v>
      </c>
      <c r="C493" t="s">
        <v>137</v>
      </c>
      <c r="D493" t="s">
        <v>136</v>
      </c>
      <c r="E493" t="e">
        <f>VLOOKUP(Table1[[#This Row],[Cred Code]],[1]!CredCode[[#All],[Cred Code]:[Department]],7,FALSE)</f>
        <v>#REF!</v>
      </c>
    </row>
    <row r="494" spans="1:5" x14ac:dyDescent="0.35">
      <c r="A494" t="s">
        <v>216</v>
      </c>
      <c r="B494" t="s">
        <v>122</v>
      </c>
      <c r="C494" t="s">
        <v>172</v>
      </c>
      <c r="D494" t="s">
        <v>136</v>
      </c>
      <c r="E494" t="e">
        <f>VLOOKUP(Table1[[#This Row],[Cred Code]],[1]!CredCode[[#All],[Cred Code]:[Department]],7,FALSE)</f>
        <v>#REF!</v>
      </c>
    </row>
    <row r="495" spans="1:5" x14ac:dyDescent="0.35">
      <c r="A495" t="s">
        <v>218</v>
      </c>
      <c r="B495" t="s">
        <v>148</v>
      </c>
      <c r="C495" t="s">
        <v>172</v>
      </c>
      <c r="D495" t="s">
        <v>136</v>
      </c>
      <c r="E495" t="e">
        <f>VLOOKUP(Table1[[#This Row],[Cred Code]],[1]!CredCode[[#All],[Cred Code]:[Department]],7,FALSE)</f>
        <v>#REF!</v>
      </c>
    </row>
    <row r="496" spans="1:5" x14ac:dyDescent="0.35">
      <c r="A496" t="s">
        <v>217</v>
      </c>
      <c r="D496" t="s">
        <v>150</v>
      </c>
      <c r="E496" t="e">
        <f>VLOOKUP(Table1[[#This Row],[Cred Code]],[1]!CredCode[[#All],[Cred Code]:[Department]],7,FALSE)</f>
        <v>#REF!</v>
      </c>
    </row>
    <row r="497" spans="1:5" x14ac:dyDescent="0.35">
      <c r="A497" t="s">
        <v>216</v>
      </c>
      <c r="D497" t="s">
        <v>150</v>
      </c>
      <c r="E497" t="e">
        <f>VLOOKUP(Table1[[#This Row],[Cred Code]],[1]!CredCode[[#All],[Cred Code]:[Department]],7,FALSE)</f>
        <v>#REF!</v>
      </c>
    </row>
    <row r="498" spans="1:5" x14ac:dyDescent="0.35">
      <c r="A498" t="s">
        <v>218</v>
      </c>
      <c r="D498" t="s">
        <v>150</v>
      </c>
      <c r="E498" t="e">
        <f>VLOOKUP(Table1[[#This Row],[Cred Code]],[1]!CredCode[[#All],[Cred Code]:[Department]],7,FALSE)</f>
        <v>#REF!</v>
      </c>
    </row>
    <row r="499" spans="1:5" x14ac:dyDescent="0.35">
      <c r="A499" t="s">
        <v>214</v>
      </c>
      <c r="D499" t="s">
        <v>150</v>
      </c>
      <c r="E499" t="e">
        <f>VLOOKUP(Table1[[#This Row],[Cred Code]],[1]!CredCode[[#All],[Cred Code]:[Department]],7,FALSE)</f>
        <v>#REF!</v>
      </c>
    </row>
    <row r="500" spans="1:5" x14ac:dyDescent="0.35">
      <c r="A500" t="s">
        <v>214</v>
      </c>
      <c r="D500" t="s">
        <v>150</v>
      </c>
      <c r="E500" t="e">
        <f>VLOOKUP(Table1[[#This Row],[Cred Code]],[1]!CredCode[[#All],[Cred Code]:[Department]],7,FALSE)</f>
        <v>#REF!</v>
      </c>
    </row>
    <row r="501" spans="1:5" x14ac:dyDescent="0.35">
      <c r="A501" t="s">
        <v>215</v>
      </c>
      <c r="D501" t="s">
        <v>150</v>
      </c>
      <c r="E501" t="e">
        <f>VLOOKUP(Table1[[#This Row],[Cred Code]],[1]!CredCode[[#All],[Cred Code]:[Department]],7,FALSE)</f>
        <v>#REF!</v>
      </c>
    </row>
    <row r="502" spans="1:5" x14ac:dyDescent="0.35">
      <c r="A502" t="s">
        <v>215</v>
      </c>
      <c r="D502" t="s">
        <v>150</v>
      </c>
      <c r="E502" t="e">
        <f>VLOOKUP(Table1[[#This Row],[Cred Code]],[1]!CredCode[[#All],[Cred Code]:[Department]],7,FALSE)</f>
        <v>#REF!</v>
      </c>
    </row>
    <row r="503" spans="1:5" x14ac:dyDescent="0.35">
      <c r="A503" t="s">
        <v>214</v>
      </c>
      <c r="D503" t="s">
        <v>150</v>
      </c>
      <c r="E503" t="e">
        <f>VLOOKUP(Table1[[#This Row],[Cred Code]],[1]!CredCode[[#All],[Cred Code]:[Department]],7,FALSE)</f>
        <v>#REF!</v>
      </c>
    </row>
    <row r="504" spans="1:5" x14ac:dyDescent="0.35">
      <c r="A504" t="s">
        <v>218</v>
      </c>
      <c r="D504" t="s">
        <v>150</v>
      </c>
      <c r="E504" t="e">
        <f>VLOOKUP(Table1[[#This Row],[Cred Code]],[1]!CredCode[[#All],[Cred Code]:[Department]],7,FALSE)</f>
        <v>#REF!</v>
      </c>
    </row>
    <row r="505" spans="1:5" x14ac:dyDescent="0.35">
      <c r="A505" t="s">
        <v>216</v>
      </c>
      <c r="D505" t="s">
        <v>150</v>
      </c>
      <c r="E505" t="e">
        <f>VLOOKUP(Table1[[#This Row],[Cred Code]],[1]!CredCode[[#All],[Cred Code]:[Department]],7,FALSE)</f>
        <v>#REF!</v>
      </c>
    </row>
    <row r="506" spans="1:5" x14ac:dyDescent="0.35">
      <c r="A506" t="s">
        <v>215</v>
      </c>
      <c r="D506" t="s">
        <v>150</v>
      </c>
      <c r="E506" t="e">
        <f>VLOOKUP(Table1[[#This Row],[Cred Code]],[1]!CredCode[[#All],[Cred Code]:[Department]],7,FALSE)</f>
        <v>#REF!</v>
      </c>
    </row>
    <row r="507" spans="1:5" x14ac:dyDescent="0.35">
      <c r="A507" t="s">
        <v>215</v>
      </c>
      <c r="D507" t="s">
        <v>150</v>
      </c>
      <c r="E507" t="e">
        <f>VLOOKUP(Table1[[#This Row],[Cred Code]],[1]!CredCode[[#All],[Cred Code]:[Department]],7,FALSE)</f>
        <v>#REF!</v>
      </c>
    </row>
    <row r="508" spans="1:5" x14ac:dyDescent="0.35">
      <c r="A508" t="s">
        <v>214</v>
      </c>
      <c r="D508" t="s">
        <v>150</v>
      </c>
      <c r="E508" t="e">
        <f>VLOOKUP(Table1[[#This Row],[Cred Code]],[1]!CredCode[[#All],[Cred Code]:[Department]],7,FALSE)</f>
        <v>#REF!</v>
      </c>
    </row>
    <row r="509" spans="1:5" x14ac:dyDescent="0.35">
      <c r="A509" t="s">
        <v>215</v>
      </c>
      <c r="D509" t="s">
        <v>150</v>
      </c>
      <c r="E509" t="e">
        <f>VLOOKUP(Table1[[#This Row],[Cred Code]],[1]!CredCode[[#All],[Cred Code]:[Department]],7,FALSE)</f>
        <v>#REF!</v>
      </c>
    </row>
    <row r="510" spans="1:5" x14ac:dyDescent="0.35">
      <c r="A510" t="s">
        <v>216</v>
      </c>
      <c r="D510" t="s">
        <v>150</v>
      </c>
      <c r="E510" t="e">
        <f>VLOOKUP(Table1[[#This Row],[Cred Code]],[1]!CredCode[[#All],[Cred Code]:[Department]],7,FALSE)</f>
        <v>#REF!</v>
      </c>
    </row>
    <row r="511" spans="1:5" x14ac:dyDescent="0.35">
      <c r="A511" t="s">
        <v>215</v>
      </c>
      <c r="D511" t="s">
        <v>150</v>
      </c>
      <c r="E511" t="e">
        <f>VLOOKUP(Table1[[#This Row],[Cred Code]],[1]!CredCode[[#All],[Cred Code]:[Department]],7,FALSE)</f>
        <v>#REF!</v>
      </c>
    </row>
    <row r="512" spans="1:5" x14ac:dyDescent="0.35">
      <c r="A512" t="s">
        <v>215</v>
      </c>
      <c r="D512" t="s">
        <v>150</v>
      </c>
      <c r="E512" t="e">
        <f>VLOOKUP(Table1[[#This Row],[Cred Code]],[1]!CredCode[[#All],[Cred Code]:[Department]],7,FALSE)</f>
        <v>#REF!</v>
      </c>
    </row>
    <row r="513" spans="1:5" x14ac:dyDescent="0.35">
      <c r="A513" t="s">
        <v>215</v>
      </c>
      <c r="D513" t="s">
        <v>150</v>
      </c>
      <c r="E513" t="e">
        <f>VLOOKUP(Table1[[#This Row],[Cred Code]],[1]!CredCode[[#All],[Cred Code]:[Department]],7,FALSE)</f>
        <v>#REF!</v>
      </c>
    </row>
    <row r="514" spans="1:5" x14ac:dyDescent="0.35">
      <c r="A514" t="s">
        <v>219</v>
      </c>
      <c r="B514" t="s">
        <v>122</v>
      </c>
      <c r="C514" t="s">
        <v>137</v>
      </c>
      <c r="D514" t="s">
        <v>136</v>
      </c>
      <c r="E514" t="e">
        <f>VLOOKUP(Table1[[#This Row],[Cred Code]],[1]!CredCode[[#All],[Cred Code]:[Department]],7,FALSE)</f>
        <v>#REF!</v>
      </c>
    </row>
    <row r="515" spans="1:5" x14ac:dyDescent="0.35">
      <c r="A515" t="s">
        <v>219</v>
      </c>
      <c r="B515" t="s">
        <v>122</v>
      </c>
      <c r="C515" t="s">
        <v>137</v>
      </c>
      <c r="D515" t="s">
        <v>136</v>
      </c>
      <c r="E515" t="e">
        <f>VLOOKUP(Table1[[#This Row],[Cred Code]],[1]!CredCode[[#All],[Cred Code]:[Department]],7,FALSE)</f>
        <v>#REF!</v>
      </c>
    </row>
    <row r="516" spans="1:5" x14ac:dyDescent="0.35">
      <c r="A516" t="s">
        <v>219</v>
      </c>
      <c r="B516" t="s">
        <v>122</v>
      </c>
      <c r="C516" t="s">
        <v>147</v>
      </c>
      <c r="D516" t="s">
        <v>136</v>
      </c>
      <c r="E516" t="e">
        <f>VLOOKUP(Table1[[#This Row],[Cred Code]],[1]!CredCode[[#All],[Cred Code]:[Department]],7,FALSE)</f>
        <v>#REF!</v>
      </c>
    </row>
    <row r="517" spans="1:5" x14ac:dyDescent="0.35">
      <c r="A517" t="s">
        <v>219</v>
      </c>
      <c r="B517" t="s">
        <v>122</v>
      </c>
      <c r="C517" t="s">
        <v>146</v>
      </c>
      <c r="D517" t="s">
        <v>136</v>
      </c>
      <c r="E517" t="e">
        <f>VLOOKUP(Table1[[#This Row],[Cred Code]],[1]!CredCode[[#All],[Cred Code]:[Department]],7,FALSE)</f>
        <v>#REF!</v>
      </c>
    </row>
    <row r="518" spans="1:5" x14ac:dyDescent="0.35">
      <c r="A518" t="s">
        <v>219</v>
      </c>
      <c r="B518" t="s">
        <v>122</v>
      </c>
      <c r="C518" t="s">
        <v>140</v>
      </c>
      <c r="D518" t="s">
        <v>136</v>
      </c>
      <c r="E518" t="e">
        <f>VLOOKUP(Table1[[#This Row],[Cred Code]],[1]!CredCode[[#All],[Cred Code]:[Department]],7,FALSE)</f>
        <v>#REF!</v>
      </c>
    </row>
    <row r="519" spans="1:5" x14ac:dyDescent="0.35">
      <c r="A519" t="s">
        <v>219</v>
      </c>
      <c r="B519" t="s">
        <v>122</v>
      </c>
      <c r="C519" t="s">
        <v>137</v>
      </c>
      <c r="D519" t="s">
        <v>136</v>
      </c>
      <c r="E519" t="e">
        <f>VLOOKUP(Table1[[#This Row],[Cred Code]],[1]!CredCode[[#All],[Cred Code]:[Department]],7,FALSE)</f>
        <v>#REF!</v>
      </c>
    </row>
    <row r="520" spans="1:5" x14ac:dyDescent="0.35">
      <c r="A520" t="s">
        <v>219</v>
      </c>
      <c r="B520" t="s">
        <v>122</v>
      </c>
      <c r="C520" t="s">
        <v>162</v>
      </c>
      <c r="D520" t="s">
        <v>136</v>
      </c>
      <c r="E520" t="e">
        <f>VLOOKUP(Table1[[#This Row],[Cred Code]],[1]!CredCode[[#All],[Cred Code]:[Department]],7,FALSE)</f>
        <v>#REF!</v>
      </c>
    </row>
    <row r="521" spans="1:5" x14ac:dyDescent="0.35">
      <c r="A521" t="s">
        <v>219</v>
      </c>
      <c r="B521" t="s">
        <v>122</v>
      </c>
      <c r="C521" t="s">
        <v>146</v>
      </c>
      <c r="D521" t="s">
        <v>136</v>
      </c>
      <c r="E521" t="e">
        <f>VLOOKUP(Table1[[#This Row],[Cred Code]],[1]!CredCode[[#All],[Cred Code]:[Department]],7,FALSE)</f>
        <v>#REF!</v>
      </c>
    </row>
    <row r="522" spans="1:5" x14ac:dyDescent="0.35">
      <c r="A522" t="s">
        <v>219</v>
      </c>
      <c r="B522" t="s">
        <v>122</v>
      </c>
      <c r="C522" t="s">
        <v>146</v>
      </c>
      <c r="D522" t="s">
        <v>136</v>
      </c>
      <c r="E522" t="e">
        <f>VLOOKUP(Table1[[#This Row],[Cred Code]],[1]!CredCode[[#All],[Cred Code]:[Department]],7,FALSE)</f>
        <v>#REF!</v>
      </c>
    </row>
    <row r="523" spans="1:5" x14ac:dyDescent="0.35">
      <c r="A523" t="s">
        <v>219</v>
      </c>
      <c r="B523" t="s">
        <v>122</v>
      </c>
      <c r="C523" t="s">
        <v>137</v>
      </c>
      <c r="D523" t="s">
        <v>136</v>
      </c>
      <c r="E523" t="e">
        <f>VLOOKUP(Table1[[#This Row],[Cred Code]],[1]!CredCode[[#All],[Cred Code]:[Department]],7,FALSE)</f>
        <v>#REF!</v>
      </c>
    </row>
    <row r="524" spans="1:5" x14ac:dyDescent="0.35">
      <c r="A524" t="s">
        <v>219</v>
      </c>
      <c r="B524" t="s">
        <v>122</v>
      </c>
      <c r="C524" t="s">
        <v>137</v>
      </c>
      <c r="D524" t="s">
        <v>136</v>
      </c>
      <c r="E524" t="e">
        <f>VLOOKUP(Table1[[#This Row],[Cred Code]],[1]!CredCode[[#All],[Cred Code]:[Department]],7,FALSE)</f>
        <v>#REF!</v>
      </c>
    </row>
    <row r="525" spans="1:5" x14ac:dyDescent="0.35">
      <c r="A525" t="s">
        <v>219</v>
      </c>
      <c r="B525" t="s">
        <v>122</v>
      </c>
      <c r="C525" t="s">
        <v>149</v>
      </c>
      <c r="D525" t="s">
        <v>136</v>
      </c>
      <c r="E525" t="e">
        <f>VLOOKUP(Table1[[#This Row],[Cred Code]],[1]!CredCode[[#All],[Cred Code]:[Department]],7,FALSE)</f>
        <v>#REF!</v>
      </c>
    </row>
    <row r="526" spans="1:5" x14ac:dyDescent="0.35">
      <c r="A526" t="s">
        <v>219</v>
      </c>
      <c r="B526" t="s">
        <v>122</v>
      </c>
      <c r="C526" t="s">
        <v>140</v>
      </c>
      <c r="D526" t="s">
        <v>136</v>
      </c>
      <c r="E526" t="e">
        <f>VLOOKUP(Table1[[#This Row],[Cred Code]],[1]!CredCode[[#All],[Cred Code]:[Department]],7,FALSE)</f>
        <v>#REF!</v>
      </c>
    </row>
    <row r="527" spans="1:5" x14ac:dyDescent="0.35">
      <c r="A527" t="s">
        <v>219</v>
      </c>
      <c r="B527" t="s">
        <v>122</v>
      </c>
      <c r="C527" t="s">
        <v>140</v>
      </c>
      <c r="D527" t="s">
        <v>136</v>
      </c>
      <c r="E527" t="e">
        <f>VLOOKUP(Table1[[#This Row],[Cred Code]],[1]!CredCode[[#All],[Cred Code]:[Department]],7,FALSE)</f>
        <v>#REF!</v>
      </c>
    </row>
    <row r="528" spans="1:5" x14ac:dyDescent="0.35">
      <c r="A528" t="s">
        <v>219</v>
      </c>
      <c r="B528" t="s">
        <v>122</v>
      </c>
      <c r="C528" t="s">
        <v>149</v>
      </c>
      <c r="D528" t="s">
        <v>136</v>
      </c>
      <c r="E528" t="e">
        <f>VLOOKUP(Table1[[#This Row],[Cred Code]],[1]!CredCode[[#All],[Cred Code]:[Department]],7,FALSE)</f>
        <v>#REF!</v>
      </c>
    </row>
    <row r="529" spans="1:5" x14ac:dyDescent="0.35">
      <c r="A529" t="s">
        <v>219</v>
      </c>
      <c r="B529" t="s">
        <v>122</v>
      </c>
      <c r="C529" t="s">
        <v>149</v>
      </c>
      <c r="D529" t="s">
        <v>136</v>
      </c>
      <c r="E529" t="e">
        <f>VLOOKUP(Table1[[#This Row],[Cred Code]],[1]!CredCode[[#All],[Cred Code]:[Department]],7,FALSE)</f>
        <v>#REF!</v>
      </c>
    </row>
    <row r="530" spans="1:5" x14ac:dyDescent="0.35">
      <c r="A530" t="s">
        <v>219</v>
      </c>
      <c r="B530" t="s">
        <v>122</v>
      </c>
      <c r="C530" t="s">
        <v>140</v>
      </c>
      <c r="D530" t="s">
        <v>136</v>
      </c>
      <c r="E530" t="e">
        <f>VLOOKUP(Table1[[#This Row],[Cred Code]],[1]!CredCode[[#All],[Cred Code]:[Department]],7,FALSE)</f>
        <v>#REF!</v>
      </c>
    </row>
    <row r="531" spans="1:5" x14ac:dyDescent="0.35">
      <c r="A531" t="s">
        <v>219</v>
      </c>
      <c r="B531" t="s">
        <v>122</v>
      </c>
      <c r="C531" t="s">
        <v>162</v>
      </c>
      <c r="D531" t="s">
        <v>136</v>
      </c>
      <c r="E531" t="e">
        <f>VLOOKUP(Table1[[#This Row],[Cred Code]],[1]!CredCode[[#All],[Cred Code]:[Department]],7,FALSE)</f>
        <v>#REF!</v>
      </c>
    </row>
    <row r="532" spans="1:5" x14ac:dyDescent="0.35">
      <c r="A532" t="s">
        <v>219</v>
      </c>
      <c r="B532" t="s">
        <v>122</v>
      </c>
      <c r="C532" t="s">
        <v>162</v>
      </c>
      <c r="D532" t="s">
        <v>136</v>
      </c>
      <c r="E532" t="e">
        <f>VLOOKUP(Table1[[#This Row],[Cred Code]],[1]!CredCode[[#All],[Cred Code]:[Department]],7,FALSE)</f>
        <v>#REF!</v>
      </c>
    </row>
    <row r="533" spans="1:5" x14ac:dyDescent="0.35">
      <c r="A533" t="s">
        <v>219</v>
      </c>
      <c r="B533" t="s">
        <v>122</v>
      </c>
      <c r="C533" t="s">
        <v>149</v>
      </c>
      <c r="D533" t="s">
        <v>136</v>
      </c>
      <c r="E533" t="e">
        <f>VLOOKUP(Table1[[#This Row],[Cred Code]],[1]!CredCode[[#All],[Cred Code]:[Department]],7,FALSE)</f>
        <v>#REF!</v>
      </c>
    </row>
    <row r="534" spans="1:5" x14ac:dyDescent="0.35">
      <c r="A534" t="s">
        <v>219</v>
      </c>
      <c r="B534" t="s">
        <v>122</v>
      </c>
      <c r="C534" t="s">
        <v>146</v>
      </c>
      <c r="D534" t="s">
        <v>136</v>
      </c>
      <c r="E534" t="e">
        <f>VLOOKUP(Table1[[#This Row],[Cred Code]],[1]!CredCode[[#All],[Cred Code]:[Department]],7,FALSE)</f>
        <v>#REF!</v>
      </c>
    </row>
    <row r="535" spans="1:5" x14ac:dyDescent="0.35">
      <c r="A535" t="s">
        <v>219</v>
      </c>
      <c r="B535" t="s">
        <v>122</v>
      </c>
      <c r="C535" t="s">
        <v>140</v>
      </c>
      <c r="D535" t="s">
        <v>136</v>
      </c>
      <c r="E535" t="e">
        <f>VLOOKUP(Table1[[#This Row],[Cred Code]],[1]!CredCode[[#All],[Cred Code]:[Department]],7,FALSE)</f>
        <v>#REF!</v>
      </c>
    </row>
    <row r="536" spans="1:5" x14ac:dyDescent="0.35">
      <c r="A536" t="s">
        <v>219</v>
      </c>
      <c r="B536" t="s">
        <v>122</v>
      </c>
      <c r="C536" t="s">
        <v>137</v>
      </c>
      <c r="D536" t="s">
        <v>136</v>
      </c>
      <c r="E536" t="e">
        <f>VLOOKUP(Table1[[#This Row],[Cred Code]],[1]!CredCode[[#All],[Cred Code]:[Department]],7,FALSE)</f>
        <v>#REF!</v>
      </c>
    </row>
    <row r="537" spans="1:5" x14ac:dyDescent="0.35">
      <c r="A537" t="s">
        <v>219</v>
      </c>
      <c r="B537" t="s">
        <v>122</v>
      </c>
      <c r="C537" t="s">
        <v>140</v>
      </c>
      <c r="D537" t="s">
        <v>136</v>
      </c>
      <c r="E537" t="e">
        <f>VLOOKUP(Table1[[#This Row],[Cred Code]],[1]!CredCode[[#All],[Cred Code]:[Department]],7,FALSE)</f>
        <v>#REF!</v>
      </c>
    </row>
    <row r="538" spans="1:5" x14ac:dyDescent="0.35">
      <c r="A538" t="s">
        <v>219</v>
      </c>
      <c r="B538" t="s">
        <v>122</v>
      </c>
      <c r="C538" t="s">
        <v>137</v>
      </c>
      <c r="D538" t="s">
        <v>136</v>
      </c>
      <c r="E538" t="e">
        <f>VLOOKUP(Table1[[#This Row],[Cred Code]],[1]!CredCode[[#All],[Cred Code]:[Department]],7,FALSE)</f>
        <v>#REF!</v>
      </c>
    </row>
    <row r="539" spans="1:5" x14ac:dyDescent="0.35">
      <c r="A539" t="s">
        <v>219</v>
      </c>
      <c r="B539" t="s">
        <v>122</v>
      </c>
      <c r="C539" t="s">
        <v>137</v>
      </c>
      <c r="D539" t="s">
        <v>136</v>
      </c>
      <c r="E539" t="e">
        <f>VLOOKUP(Table1[[#This Row],[Cred Code]],[1]!CredCode[[#All],[Cred Code]:[Department]],7,FALSE)</f>
        <v>#REF!</v>
      </c>
    </row>
    <row r="540" spans="1:5" x14ac:dyDescent="0.35">
      <c r="A540" t="s">
        <v>219</v>
      </c>
      <c r="B540" t="s">
        <v>122</v>
      </c>
      <c r="C540" t="s">
        <v>135</v>
      </c>
      <c r="D540" t="s">
        <v>136</v>
      </c>
      <c r="E540" t="e">
        <f>VLOOKUP(Table1[[#This Row],[Cred Code]],[1]!CredCode[[#All],[Cred Code]:[Department]],7,FALSE)</f>
        <v>#REF!</v>
      </c>
    </row>
    <row r="541" spans="1:5" x14ac:dyDescent="0.35">
      <c r="A541" t="s">
        <v>219</v>
      </c>
      <c r="B541" t="s">
        <v>122</v>
      </c>
      <c r="C541" t="s">
        <v>162</v>
      </c>
      <c r="D541" t="s">
        <v>136</v>
      </c>
      <c r="E541" t="e">
        <f>VLOOKUP(Table1[[#This Row],[Cred Code]],[1]!CredCode[[#All],[Cred Code]:[Department]],7,FALSE)</f>
        <v>#REF!</v>
      </c>
    </row>
    <row r="542" spans="1:5" x14ac:dyDescent="0.35">
      <c r="A542" t="s">
        <v>219</v>
      </c>
      <c r="B542" t="s">
        <v>148</v>
      </c>
      <c r="C542" t="s">
        <v>140</v>
      </c>
      <c r="D542" t="s">
        <v>136</v>
      </c>
      <c r="E542" t="e">
        <f>VLOOKUP(Table1[[#This Row],[Cred Code]],[1]!CredCode[[#All],[Cred Code]:[Department]],7,FALSE)</f>
        <v>#REF!</v>
      </c>
    </row>
    <row r="543" spans="1:5" x14ac:dyDescent="0.35">
      <c r="A543" t="s">
        <v>219</v>
      </c>
      <c r="D543" t="s">
        <v>150</v>
      </c>
      <c r="E543" t="e">
        <f>VLOOKUP(Table1[[#This Row],[Cred Code]],[1]!CredCode[[#All],[Cred Code]:[Department]],7,FALSE)</f>
        <v>#REF!</v>
      </c>
    </row>
    <row r="544" spans="1:5" x14ac:dyDescent="0.35">
      <c r="A544" t="s">
        <v>219</v>
      </c>
      <c r="D544" t="s">
        <v>150</v>
      </c>
      <c r="E544" t="e">
        <f>VLOOKUP(Table1[[#This Row],[Cred Code]],[1]!CredCode[[#All],[Cred Code]:[Department]],7,FALSE)</f>
        <v>#REF!</v>
      </c>
    </row>
    <row r="545" spans="1:5" x14ac:dyDescent="0.35">
      <c r="A545" t="s">
        <v>219</v>
      </c>
      <c r="D545" t="s">
        <v>150</v>
      </c>
      <c r="E545" t="e">
        <f>VLOOKUP(Table1[[#This Row],[Cred Code]],[1]!CredCode[[#All],[Cred Code]:[Department]],7,FALSE)</f>
        <v>#REF!</v>
      </c>
    </row>
    <row r="546" spans="1:5" x14ac:dyDescent="0.35">
      <c r="A546" t="s">
        <v>219</v>
      </c>
      <c r="D546" t="s">
        <v>150</v>
      </c>
      <c r="E546" t="e">
        <f>VLOOKUP(Table1[[#This Row],[Cred Code]],[1]!CredCode[[#All],[Cred Code]:[Department]],7,FALSE)</f>
        <v>#REF!</v>
      </c>
    </row>
    <row r="547" spans="1:5" x14ac:dyDescent="0.35">
      <c r="A547" t="s">
        <v>219</v>
      </c>
      <c r="D547" t="s">
        <v>150</v>
      </c>
      <c r="E547" t="e">
        <f>VLOOKUP(Table1[[#This Row],[Cred Code]],[1]!CredCode[[#All],[Cred Code]:[Department]],7,FALSE)</f>
        <v>#REF!</v>
      </c>
    </row>
    <row r="548" spans="1:5" x14ac:dyDescent="0.35">
      <c r="A548" t="s">
        <v>219</v>
      </c>
      <c r="D548" t="s">
        <v>150</v>
      </c>
      <c r="E548" t="e">
        <f>VLOOKUP(Table1[[#This Row],[Cred Code]],[1]!CredCode[[#All],[Cred Code]:[Department]],7,FALSE)</f>
        <v>#REF!</v>
      </c>
    </row>
    <row r="549" spans="1:5" x14ac:dyDescent="0.35">
      <c r="A549" t="s">
        <v>219</v>
      </c>
      <c r="D549" t="s">
        <v>150</v>
      </c>
      <c r="E549" t="e">
        <f>VLOOKUP(Table1[[#This Row],[Cred Code]],[1]!CredCode[[#All],[Cred Code]:[Department]],7,FALSE)</f>
        <v>#REF!</v>
      </c>
    </row>
    <row r="550" spans="1:5" x14ac:dyDescent="0.35">
      <c r="A550" t="s">
        <v>219</v>
      </c>
      <c r="D550" t="s">
        <v>150</v>
      </c>
      <c r="E550" t="e">
        <f>VLOOKUP(Table1[[#This Row],[Cred Code]],[1]!CredCode[[#All],[Cred Code]:[Department]],7,FALSE)</f>
        <v>#REF!</v>
      </c>
    </row>
    <row r="551" spans="1:5" x14ac:dyDescent="0.35">
      <c r="A551" t="s">
        <v>219</v>
      </c>
      <c r="D551" t="s">
        <v>150</v>
      </c>
      <c r="E551" t="e">
        <f>VLOOKUP(Table1[[#This Row],[Cred Code]],[1]!CredCode[[#All],[Cred Code]:[Department]],7,FALSE)</f>
        <v>#REF!</v>
      </c>
    </row>
    <row r="552" spans="1:5" x14ac:dyDescent="0.35">
      <c r="A552" t="s">
        <v>219</v>
      </c>
      <c r="D552" t="s">
        <v>150</v>
      </c>
      <c r="E552" t="e">
        <f>VLOOKUP(Table1[[#This Row],[Cred Code]],[1]!CredCode[[#All],[Cred Code]:[Department]],7,FALSE)</f>
        <v>#REF!</v>
      </c>
    </row>
    <row r="553" spans="1:5" x14ac:dyDescent="0.35">
      <c r="A553" t="s">
        <v>219</v>
      </c>
      <c r="D553" t="s">
        <v>150</v>
      </c>
      <c r="E553" t="e">
        <f>VLOOKUP(Table1[[#This Row],[Cred Code]],[1]!CredCode[[#All],[Cred Code]:[Department]],7,FALSE)</f>
        <v>#REF!</v>
      </c>
    </row>
    <row r="554" spans="1:5" x14ac:dyDescent="0.35">
      <c r="A554" t="s">
        <v>219</v>
      </c>
      <c r="D554" t="s">
        <v>150</v>
      </c>
      <c r="E554" t="e">
        <f>VLOOKUP(Table1[[#This Row],[Cred Code]],[1]!CredCode[[#All],[Cred Code]:[Department]],7,FALSE)</f>
        <v>#REF!</v>
      </c>
    </row>
    <row r="555" spans="1:5" x14ac:dyDescent="0.35">
      <c r="A555" t="s">
        <v>219</v>
      </c>
      <c r="D555" t="s">
        <v>150</v>
      </c>
      <c r="E555" t="e">
        <f>VLOOKUP(Table1[[#This Row],[Cred Code]],[1]!CredCode[[#All],[Cred Code]:[Department]],7,FALSE)</f>
        <v>#REF!</v>
      </c>
    </row>
    <row r="556" spans="1:5" x14ac:dyDescent="0.35">
      <c r="A556" t="s">
        <v>219</v>
      </c>
      <c r="D556" t="s">
        <v>150</v>
      </c>
      <c r="E556" t="e">
        <f>VLOOKUP(Table1[[#This Row],[Cred Code]],[1]!CredCode[[#All],[Cred Code]:[Department]],7,FALSE)</f>
        <v>#REF!</v>
      </c>
    </row>
    <row r="557" spans="1:5" x14ac:dyDescent="0.35">
      <c r="A557" t="s">
        <v>219</v>
      </c>
      <c r="C557" t="s">
        <v>182</v>
      </c>
      <c r="D557" t="s">
        <v>150</v>
      </c>
      <c r="E557" t="e">
        <f>VLOOKUP(Table1[[#This Row],[Cred Code]],[1]!CredCode[[#All],[Cred Code]:[Department]],7,FALSE)</f>
        <v>#REF!</v>
      </c>
    </row>
    <row r="558" spans="1:5" x14ac:dyDescent="0.35">
      <c r="A558" t="s">
        <v>219</v>
      </c>
      <c r="D558" t="s">
        <v>150</v>
      </c>
      <c r="E558" t="e">
        <f>VLOOKUP(Table1[[#This Row],[Cred Code]],[1]!CredCode[[#All],[Cred Code]:[Department]],7,FALSE)</f>
        <v>#REF!</v>
      </c>
    </row>
    <row r="559" spans="1:5" x14ac:dyDescent="0.35">
      <c r="A559" t="s">
        <v>219</v>
      </c>
      <c r="D559" t="s">
        <v>150</v>
      </c>
      <c r="E559" t="e">
        <f>VLOOKUP(Table1[[#This Row],[Cred Code]],[1]!CredCode[[#All],[Cred Code]:[Department]],7,FALSE)</f>
        <v>#REF!</v>
      </c>
    </row>
    <row r="560" spans="1:5" x14ac:dyDescent="0.35">
      <c r="A560" t="s">
        <v>219</v>
      </c>
      <c r="D560" t="s">
        <v>150</v>
      </c>
      <c r="E560" t="e">
        <f>VLOOKUP(Table1[[#This Row],[Cred Code]],[1]!CredCode[[#All],[Cred Code]:[Department]],7,FALSE)</f>
        <v>#REF!</v>
      </c>
    </row>
    <row r="561" spans="1:5" x14ac:dyDescent="0.35">
      <c r="A561" t="s">
        <v>219</v>
      </c>
      <c r="D561" t="s">
        <v>150</v>
      </c>
      <c r="E561" t="e">
        <f>VLOOKUP(Table1[[#This Row],[Cred Code]],[1]!CredCode[[#All],[Cred Code]:[Department]],7,FALSE)</f>
        <v>#REF!</v>
      </c>
    </row>
    <row r="562" spans="1:5" x14ac:dyDescent="0.35">
      <c r="A562" t="s">
        <v>219</v>
      </c>
      <c r="D562" t="s">
        <v>150</v>
      </c>
      <c r="E562" t="e">
        <f>VLOOKUP(Table1[[#This Row],[Cred Code]],[1]!CredCode[[#All],[Cred Code]:[Department]],7,FALSE)</f>
        <v>#REF!</v>
      </c>
    </row>
    <row r="563" spans="1:5" x14ac:dyDescent="0.35">
      <c r="A563" t="s">
        <v>219</v>
      </c>
      <c r="D563" t="s">
        <v>150</v>
      </c>
      <c r="E563" t="e">
        <f>VLOOKUP(Table1[[#This Row],[Cred Code]],[1]!CredCode[[#All],[Cred Code]:[Department]],7,FALSE)</f>
        <v>#REF!</v>
      </c>
    </row>
    <row r="564" spans="1:5" x14ac:dyDescent="0.35">
      <c r="A564" t="s">
        <v>219</v>
      </c>
      <c r="D564" t="s">
        <v>150</v>
      </c>
      <c r="E564" t="e">
        <f>VLOOKUP(Table1[[#This Row],[Cred Code]],[1]!CredCode[[#All],[Cred Code]:[Department]],7,FALSE)</f>
        <v>#REF!</v>
      </c>
    </row>
    <row r="565" spans="1:5" x14ac:dyDescent="0.35">
      <c r="A565" t="s">
        <v>219</v>
      </c>
      <c r="D565" t="s">
        <v>150</v>
      </c>
      <c r="E565" t="e">
        <f>VLOOKUP(Table1[[#This Row],[Cred Code]],[1]!CredCode[[#All],[Cred Code]:[Department]],7,FALSE)</f>
        <v>#REF!</v>
      </c>
    </row>
    <row r="566" spans="1:5" x14ac:dyDescent="0.35">
      <c r="A566" t="s">
        <v>220</v>
      </c>
      <c r="B566" t="s">
        <v>122</v>
      </c>
      <c r="C566" t="s">
        <v>147</v>
      </c>
      <c r="D566" t="s">
        <v>136</v>
      </c>
      <c r="E566" t="e">
        <f>VLOOKUP(Table1[[#This Row],[Cred Code]],[1]!CredCode[[#All],[Cred Code]:[Department]],7,FALSE)</f>
        <v>#REF!</v>
      </c>
    </row>
    <row r="567" spans="1:5" x14ac:dyDescent="0.35">
      <c r="A567" t="s">
        <v>220</v>
      </c>
      <c r="B567" t="s">
        <v>122</v>
      </c>
      <c r="C567" t="s">
        <v>147</v>
      </c>
      <c r="D567" t="s">
        <v>136</v>
      </c>
      <c r="E567" t="e">
        <f>VLOOKUP(Table1[[#This Row],[Cred Code]],[1]!CredCode[[#All],[Cred Code]:[Department]],7,FALSE)</f>
        <v>#REF!</v>
      </c>
    </row>
    <row r="568" spans="1:5" x14ac:dyDescent="0.35">
      <c r="A568" t="s">
        <v>220</v>
      </c>
      <c r="B568" t="s">
        <v>122</v>
      </c>
      <c r="C568" t="s">
        <v>140</v>
      </c>
      <c r="D568" t="s">
        <v>136</v>
      </c>
      <c r="E568" t="e">
        <f>VLOOKUP(Table1[[#This Row],[Cred Code]],[1]!CredCode[[#All],[Cred Code]:[Department]],7,FALSE)</f>
        <v>#REF!</v>
      </c>
    </row>
    <row r="569" spans="1:5" x14ac:dyDescent="0.35">
      <c r="A569" t="s">
        <v>220</v>
      </c>
      <c r="B569" t="s">
        <v>122</v>
      </c>
      <c r="C569" t="s">
        <v>147</v>
      </c>
      <c r="D569" t="s">
        <v>136</v>
      </c>
      <c r="E569" t="e">
        <f>VLOOKUP(Table1[[#This Row],[Cred Code]],[1]!CredCode[[#All],[Cred Code]:[Department]],7,FALSE)</f>
        <v>#REF!</v>
      </c>
    </row>
    <row r="570" spans="1:5" x14ac:dyDescent="0.35">
      <c r="A570" t="s">
        <v>220</v>
      </c>
      <c r="B570" t="s">
        <v>122</v>
      </c>
      <c r="C570" t="s">
        <v>147</v>
      </c>
      <c r="D570" t="s">
        <v>136</v>
      </c>
      <c r="E570" t="e">
        <f>VLOOKUP(Table1[[#This Row],[Cred Code]],[1]!CredCode[[#All],[Cred Code]:[Department]],7,FALSE)</f>
        <v>#REF!</v>
      </c>
    </row>
    <row r="571" spans="1:5" x14ac:dyDescent="0.35">
      <c r="A571" t="s">
        <v>220</v>
      </c>
      <c r="B571" t="s">
        <v>122</v>
      </c>
      <c r="C571" t="s">
        <v>147</v>
      </c>
      <c r="D571" t="s">
        <v>136</v>
      </c>
      <c r="E571" t="e">
        <f>VLOOKUP(Table1[[#This Row],[Cred Code]],[1]!CredCode[[#All],[Cred Code]:[Department]],7,FALSE)</f>
        <v>#REF!</v>
      </c>
    </row>
    <row r="572" spans="1:5" x14ac:dyDescent="0.35">
      <c r="A572" t="s">
        <v>220</v>
      </c>
      <c r="B572" t="s">
        <v>122</v>
      </c>
      <c r="C572" t="s">
        <v>147</v>
      </c>
      <c r="D572" t="s">
        <v>136</v>
      </c>
      <c r="E572" t="e">
        <f>VLOOKUP(Table1[[#This Row],[Cred Code]],[1]!CredCode[[#All],[Cred Code]:[Department]],7,FALSE)</f>
        <v>#REF!</v>
      </c>
    </row>
    <row r="573" spans="1:5" x14ac:dyDescent="0.35">
      <c r="A573" t="s">
        <v>220</v>
      </c>
      <c r="B573" t="s">
        <v>122</v>
      </c>
      <c r="C573" t="s">
        <v>147</v>
      </c>
      <c r="D573" t="s">
        <v>136</v>
      </c>
      <c r="E573" t="e">
        <f>VLOOKUP(Table1[[#This Row],[Cred Code]],[1]!CredCode[[#All],[Cred Code]:[Department]],7,FALSE)</f>
        <v>#REF!</v>
      </c>
    </row>
    <row r="574" spans="1:5" x14ac:dyDescent="0.35">
      <c r="A574" t="s">
        <v>220</v>
      </c>
      <c r="B574" t="s">
        <v>122</v>
      </c>
      <c r="C574" t="s">
        <v>147</v>
      </c>
      <c r="D574" t="s">
        <v>136</v>
      </c>
      <c r="E574" t="e">
        <f>VLOOKUP(Table1[[#This Row],[Cred Code]],[1]!CredCode[[#All],[Cred Code]:[Department]],7,FALSE)</f>
        <v>#REF!</v>
      </c>
    </row>
    <row r="575" spans="1:5" x14ac:dyDescent="0.35">
      <c r="A575" t="s">
        <v>220</v>
      </c>
      <c r="B575" t="s">
        <v>122</v>
      </c>
      <c r="C575" t="s">
        <v>147</v>
      </c>
      <c r="D575" t="s">
        <v>136</v>
      </c>
      <c r="E575" t="e">
        <f>VLOOKUP(Table1[[#This Row],[Cred Code]],[1]!CredCode[[#All],[Cred Code]:[Department]],7,FALSE)</f>
        <v>#REF!</v>
      </c>
    </row>
    <row r="576" spans="1:5" x14ac:dyDescent="0.35">
      <c r="A576" t="s">
        <v>220</v>
      </c>
      <c r="B576" t="s">
        <v>122</v>
      </c>
      <c r="C576" t="s">
        <v>147</v>
      </c>
      <c r="D576" t="s">
        <v>136</v>
      </c>
      <c r="E576" t="e">
        <f>VLOOKUP(Table1[[#This Row],[Cred Code]],[1]!CredCode[[#All],[Cred Code]:[Department]],7,FALSE)</f>
        <v>#REF!</v>
      </c>
    </row>
    <row r="577" spans="1:5" x14ac:dyDescent="0.35">
      <c r="A577" t="s">
        <v>220</v>
      </c>
      <c r="B577" t="s">
        <v>122</v>
      </c>
      <c r="C577" t="s">
        <v>147</v>
      </c>
      <c r="D577" t="s">
        <v>136</v>
      </c>
      <c r="E577" t="e">
        <f>VLOOKUP(Table1[[#This Row],[Cred Code]],[1]!CredCode[[#All],[Cred Code]:[Department]],7,FALSE)</f>
        <v>#REF!</v>
      </c>
    </row>
    <row r="578" spans="1:5" x14ac:dyDescent="0.35">
      <c r="A578" t="s">
        <v>220</v>
      </c>
      <c r="B578" t="s">
        <v>122</v>
      </c>
      <c r="C578" t="s">
        <v>147</v>
      </c>
      <c r="D578" t="s">
        <v>136</v>
      </c>
      <c r="E578" t="e">
        <f>VLOOKUP(Table1[[#This Row],[Cred Code]],[1]!CredCode[[#All],[Cred Code]:[Department]],7,FALSE)</f>
        <v>#REF!</v>
      </c>
    </row>
    <row r="579" spans="1:5" x14ac:dyDescent="0.35">
      <c r="A579" t="s">
        <v>220</v>
      </c>
      <c r="B579" t="s">
        <v>122</v>
      </c>
      <c r="C579" t="s">
        <v>147</v>
      </c>
      <c r="D579" t="s">
        <v>136</v>
      </c>
      <c r="E579" t="e">
        <f>VLOOKUP(Table1[[#This Row],[Cred Code]],[1]!CredCode[[#All],[Cred Code]:[Department]],7,FALSE)</f>
        <v>#REF!</v>
      </c>
    </row>
    <row r="580" spans="1:5" x14ac:dyDescent="0.35">
      <c r="A580" t="s">
        <v>220</v>
      </c>
      <c r="B580" t="s">
        <v>122</v>
      </c>
      <c r="C580" t="s">
        <v>147</v>
      </c>
      <c r="D580" t="s">
        <v>136</v>
      </c>
      <c r="E580" t="e">
        <f>VLOOKUP(Table1[[#This Row],[Cred Code]],[1]!CredCode[[#All],[Cred Code]:[Department]],7,FALSE)</f>
        <v>#REF!</v>
      </c>
    </row>
    <row r="581" spans="1:5" x14ac:dyDescent="0.35">
      <c r="A581" t="s">
        <v>220</v>
      </c>
      <c r="B581" t="s">
        <v>122</v>
      </c>
      <c r="C581" t="s">
        <v>147</v>
      </c>
      <c r="D581" t="s">
        <v>136</v>
      </c>
      <c r="E581" t="e">
        <f>VLOOKUP(Table1[[#This Row],[Cred Code]],[1]!CredCode[[#All],[Cred Code]:[Department]],7,FALSE)</f>
        <v>#REF!</v>
      </c>
    </row>
    <row r="582" spans="1:5" x14ac:dyDescent="0.35">
      <c r="A582" t="s">
        <v>220</v>
      </c>
      <c r="B582" t="s">
        <v>122</v>
      </c>
      <c r="C582" t="s">
        <v>147</v>
      </c>
      <c r="D582" t="s">
        <v>136</v>
      </c>
      <c r="E582" t="e">
        <f>VLOOKUP(Table1[[#This Row],[Cred Code]],[1]!CredCode[[#All],[Cred Code]:[Department]],7,FALSE)</f>
        <v>#REF!</v>
      </c>
    </row>
    <row r="583" spans="1:5" x14ac:dyDescent="0.35">
      <c r="A583" t="s">
        <v>220</v>
      </c>
      <c r="B583" t="s">
        <v>122</v>
      </c>
      <c r="C583" t="s">
        <v>147</v>
      </c>
      <c r="D583" t="s">
        <v>136</v>
      </c>
      <c r="E583" t="e">
        <f>VLOOKUP(Table1[[#This Row],[Cred Code]],[1]!CredCode[[#All],[Cred Code]:[Department]],7,FALSE)</f>
        <v>#REF!</v>
      </c>
    </row>
    <row r="584" spans="1:5" x14ac:dyDescent="0.35">
      <c r="A584" t="s">
        <v>220</v>
      </c>
      <c r="B584" t="s">
        <v>122</v>
      </c>
      <c r="C584" t="s">
        <v>147</v>
      </c>
      <c r="D584" t="s">
        <v>136</v>
      </c>
      <c r="E584" t="e">
        <f>VLOOKUP(Table1[[#This Row],[Cred Code]],[1]!CredCode[[#All],[Cred Code]:[Department]],7,FALSE)</f>
        <v>#REF!</v>
      </c>
    </row>
    <row r="585" spans="1:5" x14ac:dyDescent="0.35">
      <c r="A585" t="s">
        <v>220</v>
      </c>
      <c r="B585" t="s">
        <v>148</v>
      </c>
      <c r="C585" t="s">
        <v>147</v>
      </c>
      <c r="D585" t="s">
        <v>136</v>
      </c>
      <c r="E585" t="e">
        <f>VLOOKUP(Table1[[#This Row],[Cred Code]],[1]!CredCode[[#All],[Cred Code]:[Department]],7,FALSE)</f>
        <v>#REF!</v>
      </c>
    </row>
    <row r="586" spans="1:5" x14ac:dyDescent="0.35">
      <c r="A586" t="s">
        <v>220</v>
      </c>
      <c r="B586" t="s">
        <v>160</v>
      </c>
      <c r="D586" t="s">
        <v>136</v>
      </c>
      <c r="E586" t="e">
        <f>VLOOKUP(Table1[[#This Row],[Cred Code]],[1]!CredCode[[#All],[Cred Code]:[Department]],7,FALSE)</f>
        <v>#REF!</v>
      </c>
    </row>
    <row r="587" spans="1:5" x14ac:dyDescent="0.35">
      <c r="A587" t="s">
        <v>220</v>
      </c>
      <c r="D587" t="s">
        <v>150</v>
      </c>
      <c r="E587" t="e">
        <f>VLOOKUP(Table1[[#This Row],[Cred Code]],[1]!CredCode[[#All],[Cred Code]:[Department]],7,FALSE)</f>
        <v>#REF!</v>
      </c>
    </row>
    <row r="588" spans="1:5" x14ac:dyDescent="0.35">
      <c r="A588" t="s">
        <v>220</v>
      </c>
      <c r="D588" t="s">
        <v>150</v>
      </c>
      <c r="E588" t="e">
        <f>VLOOKUP(Table1[[#This Row],[Cred Code]],[1]!CredCode[[#All],[Cred Code]:[Department]],7,FALSE)</f>
        <v>#REF!</v>
      </c>
    </row>
    <row r="589" spans="1:5" x14ac:dyDescent="0.35">
      <c r="A589" t="s">
        <v>220</v>
      </c>
      <c r="D589" t="s">
        <v>150</v>
      </c>
      <c r="E589" t="e">
        <f>VLOOKUP(Table1[[#This Row],[Cred Code]],[1]!CredCode[[#All],[Cred Code]:[Department]],7,FALSE)</f>
        <v>#REF!</v>
      </c>
    </row>
    <row r="590" spans="1:5" x14ac:dyDescent="0.35">
      <c r="A590" t="s">
        <v>220</v>
      </c>
      <c r="D590" t="s">
        <v>150</v>
      </c>
      <c r="E590" t="e">
        <f>VLOOKUP(Table1[[#This Row],[Cred Code]],[1]!CredCode[[#All],[Cred Code]:[Department]],7,FALSE)</f>
        <v>#REF!</v>
      </c>
    </row>
    <row r="591" spans="1:5" x14ac:dyDescent="0.35">
      <c r="A591" t="s">
        <v>220</v>
      </c>
      <c r="D591" t="s">
        <v>150</v>
      </c>
      <c r="E591" t="e">
        <f>VLOOKUP(Table1[[#This Row],[Cred Code]],[1]!CredCode[[#All],[Cred Code]:[Department]],7,FALSE)</f>
        <v>#REF!</v>
      </c>
    </row>
    <row r="592" spans="1:5" x14ac:dyDescent="0.35">
      <c r="A592" t="s">
        <v>220</v>
      </c>
      <c r="D592" t="s">
        <v>150</v>
      </c>
      <c r="E592" t="e">
        <f>VLOOKUP(Table1[[#This Row],[Cred Code]],[1]!CredCode[[#All],[Cred Code]:[Department]],7,FALSE)</f>
        <v>#REF!</v>
      </c>
    </row>
    <row r="593" spans="1:5" x14ac:dyDescent="0.35">
      <c r="A593" t="s">
        <v>220</v>
      </c>
      <c r="D593" t="s">
        <v>150</v>
      </c>
      <c r="E593" t="e">
        <f>VLOOKUP(Table1[[#This Row],[Cred Code]],[1]!CredCode[[#All],[Cred Code]:[Department]],7,FALSE)</f>
        <v>#REF!</v>
      </c>
    </row>
    <row r="594" spans="1:5" x14ac:dyDescent="0.35">
      <c r="A594" t="s">
        <v>220</v>
      </c>
      <c r="D594" t="s">
        <v>150</v>
      </c>
      <c r="E594" t="e">
        <f>VLOOKUP(Table1[[#This Row],[Cred Code]],[1]!CredCode[[#All],[Cred Code]:[Department]],7,FALSE)</f>
        <v>#REF!</v>
      </c>
    </row>
    <row r="595" spans="1:5" x14ac:dyDescent="0.35">
      <c r="A595" t="s">
        <v>220</v>
      </c>
      <c r="D595" t="s">
        <v>150</v>
      </c>
      <c r="E595" t="e">
        <f>VLOOKUP(Table1[[#This Row],[Cred Code]],[1]!CredCode[[#All],[Cred Code]:[Department]],7,FALSE)</f>
        <v>#REF!</v>
      </c>
    </row>
    <row r="596" spans="1:5" x14ac:dyDescent="0.35">
      <c r="A596" t="s">
        <v>220</v>
      </c>
      <c r="D596" t="s">
        <v>150</v>
      </c>
      <c r="E596" t="e">
        <f>VLOOKUP(Table1[[#This Row],[Cred Code]],[1]!CredCode[[#All],[Cred Code]:[Department]],7,FALSE)</f>
        <v>#REF!</v>
      </c>
    </row>
    <row r="597" spans="1:5" x14ac:dyDescent="0.35">
      <c r="A597" t="s">
        <v>220</v>
      </c>
      <c r="D597" t="s">
        <v>150</v>
      </c>
      <c r="E597" t="e">
        <f>VLOOKUP(Table1[[#This Row],[Cred Code]],[1]!CredCode[[#All],[Cred Code]:[Department]],7,FALSE)</f>
        <v>#REF!</v>
      </c>
    </row>
    <row r="598" spans="1:5" x14ac:dyDescent="0.35">
      <c r="A598" t="s">
        <v>220</v>
      </c>
      <c r="D598" t="s">
        <v>150</v>
      </c>
      <c r="E598" t="e">
        <f>VLOOKUP(Table1[[#This Row],[Cred Code]],[1]!CredCode[[#All],[Cred Code]:[Department]],7,FALSE)</f>
        <v>#REF!</v>
      </c>
    </row>
    <row r="599" spans="1:5" x14ac:dyDescent="0.35">
      <c r="A599" t="s">
        <v>220</v>
      </c>
      <c r="D599" t="s">
        <v>150</v>
      </c>
      <c r="E599" t="e">
        <f>VLOOKUP(Table1[[#This Row],[Cred Code]],[1]!CredCode[[#All],[Cred Code]:[Department]],7,FALSE)</f>
        <v>#REF!</v>
      </c>
    </row>
    <row r="600" spans="1:5" x14ac:dyDescent="0.35">
      <c r="A600" t="s">
        <v>220</v>
      </c>
      <c r="D600" t="s">
        <v>150</v>
      </c>
      <c r="E600" t="e">
        <f>VLOOKUP(Table1[[#This Row],[Cred Code]],[1]!CredCode[[#All],[Cred Code]:[Department]],7,FALSE)</f>
        <v>#REF!</v>
      </c>
    </row>
    <row r="601" spans="1:5" x14ac:dyDescent="0.35">
      <c r="A601" t="s">
        <v>220</v>
      </c>
      <c r="D601" t="s">
        <v>150</v>
      </c>
      <c r="E601" t="e">
        <f>VLOOKUP(Table1[[#This Row],[Cred Code]],[1]!CredCode[[#All],[Cred Code]:[Department]],7,FALSE)</f>
        <v>#REF!</v>
      </c>
    </row>
    <row r="602" spans="1:5" x14ac:dyDescent="0.35">
      <c r="A602" t="s">
        <v>220</v>
      </c>
      <c r="D602" t="s">
        <v>150</v>
      </c>
      <c r="E602" t="e">
        <f>VLOOKUP(Table1[[#This Row],[Cred Code]],[1]!CredCode[[#All],[Cred Code]:[Department]],7,FALSE)</f>
        <v>#REF!</v>
      </c>
    </row>
    <row r="603" spans="1:5" x14ac:dyDescent="0.35">
      <c r="A603" t="s">
        <v>220</v>
      </c>
      <c r="D603" t="s">
        <v>150</v>
      </c>
      <c r="E603" t="e">
        <f>VLOOKUP(Table1[[#This Row],[Cred Code]],[1]!CredCode[[#All],[Cred Code]:[Department]],7,FALSE)</f>
        <v>#REF!</v>
      </c>
    </row>
    <row r="604" spans="1:5" x14ac:dyDescent="0.35">
      <c r="A604" t="s">
        <v>220</v>
      </c>
      <c r="D604" t="s">
        <v>150</v>
      </c>
      <c r="E604" t="e">
        <f>VLOOKUP(Table1[[#This Row],[Cred Code]],[1]!CredCode[[#All],[Cred Code]:[Department]],7,FALSE)</f>
        <v>#REF!</v>
      </c>
    </row>
    <row r="605" spans="1:5" x14ac:dyDescent="0.35">
      <c r="A605" t="s">
        <v>220</v>
      </c>
      <c r="D605" t="s">
        <v>150</v>
      </c>
      <c r="E605" t="e">
        <f>VLOOKUP(Table1[[#This Row],[Cred Code]],[1]!CredCode[[#All],[Cred Code]:[Department]],7,FALSE)</f>
        <v>#REF!</v>
      </c>
    </row>
    <row r="606" spans="1:5" x14ac:dyDescent="0.35">
      <c r="A606" t="s">
        <v>220</v>
      </c>
      <c r="D606" t="s">
        <v>150</v>
      </c>
      <c r="E606" t="e">
        <f>VLOOKUP(Table1[[#This Row],[Cred Code]],[1]!CredCode[[#All],[Cred Code]:[Department]],7,FALSE)</f>
        <v>#REF!</v>
      </c>
    </row>
    <row r="607" spans="1:5" x14ac:dyDescent="0.35">
      <c r="A607" t="s">
        <v>220</v>
      </c>
      <c r="D607" t="s">
        <v>150</v>
      </c>
      <c r="E607" t="e">
        <f>VLOOKUP(Table1[[#This Row],[Cred Code]],[1]!CredCode[[#All],[Cred Code]:[Department]],7,FALSE)</f>
        <v>#REF!</v>
      </c>
    </row>
    <row r="608" spans="1:5" x14ac:dyDescent="0.35">
      <c r="A608" t="s">
        <v>220</v>
      </c>
      <c r="D608" t="s">
        <v>150</v>
      </c>
      <c r="E608" t="e">
        <f>VLOOKUP(Table1[[#This Row],[Cred Code]],[1]!CredCode[[#All],[Cred Code]:[Department]],7,FALSE)</f>
        <v>#REF!</v>
      </c>
    </row>
    <row r="609" spans="1:5" x14ac:dyDescent="0.35">
      <c r="A609" t="s">
        <v>220</v>
      </c>
      <c r="D609" t="s">
        <v>150</v>
      </c>
      <c r="E609" t="e">
        <f>VLOOKUP(Table1[[#This Row],[Cred Code]],[1]!CredCode[[#All],[Cred Code]:[Department]],7,FALSE)</f>
        <v>#REF!</v>
      </c>
    </row>
    <row r="610" spans="1:5" x14ac:dyDescent="0.35">
      <c r="A610" t="s">
        <v>221</v>
      </c>
      <c r="B610" t="s">
        <v>122</v>
      </c>
      <c r="C610" t="s">
        <v>162</v>
      </c>
      <c r="D610" t="s">
        <v>136</v>
      </c>
      <c r="E610" t="e">
        <f>VLOOKUP(Table1[[#This Row],[Cred Code]],[1]!CredCode[[#All],[Cred Code]:[Department]],7,FALSE)</f>
        <v>#REF!</v>
      </c>
    </row>
    <row r="611" spans="1:5" x14ac:dyDescent="0.35">
      <c r="A611" t="s">
        <v>221</v>
      </c>
      <c r="B611" t="s">
        <v>122</v>
      </c>
      <c r="C611" t="s">
        <v>137</v>
      </c>
      <c r="D611" t="s">
        <v>136</v>
      </c>
      <c r="E611" t="e">
        <f>VLOOKUP(Table1[[#This Row],[Cred Code]],[1]!CredCode[[#All],[Cred Code]:[Department]],7,FALSE)</f>
        <v>#REF!</v>
      </c>
    </row>
    <row r="612" spans="1:5" x14ac:dyDescent="0.35">
      <c r="A612" t="s">
        <v>222</v>
      </c>
      <c r="B612" t="s">
        <v>122</v>
      </c>
      <c r="C612" t="s">
        <v>162</v>
      </c>
      <c r="D612" t="s">
        <v>136</v>
      </c>
      <c r="E612" t="e">
        <f>VLOOKUP(Table1[[#This Row],[Cred Code]],[1]!CredCode[[#All],[Cred Code]:[Department]],7,FALSE)</f>
        <v>#REF!</v>
      </c>
    </row>
    <row r="613" spans="1:5" x14ac:dyDescent="0.35">
      <c r="A613" t="s">
        <v>223</v>
      </c>
      <c r="B613" t="s">
        <v>122</v>
      </c>
      <c r="C613" t="s">
        <v>141</v>
      </c>
      <c r="D613" t="s">
        <v>136</v>
      </c>
      <c r="E613" t="e">
        <f>VLOOKUP(Table1[[#This Row],[Cred Code]],[1]!CredCode[[#All],[Cred Code]:[Department]],7,FALSE)</f>
        <v>#REF!</v>
      </c>
    </row>
    <row r="614" spans="1:5" x14ac:dyDescent="0.35">
      <c r="A614" t="s">
        <v>221</v>
      </c>
      <c r="D614" t="s">
        <v>150</v>
      </c>
      <c r="E614" t="e">
        <f>VLOOKUP(Table1[[#This Row],[Cred Code]],[1]!CredCode[[#All],[Cred Code]:[Department]],7,FALSE)</f>
        <v>#REF!</v>
      </c>
    </row>
    <row r="615" spans="1:5" x14ac:dyDescent="0.35">
      <c r="A615" t="s">
        <v>222</v>
      </c>
      <c r="D615" t="s">
        <v>150</v>
      </c>
      <c r="E615" t="e">
        <f>VLOOKUP(Table1[[#This Row],[Cred Code]],[1]!CredCode[[#All],[Cred Code]:[Department]],7,FALSE)</f>
        <v>#REF!</v>
      </c>
    </row>
    <row r="616" spans="1:5" x14ac:dyDescent="0.35">
      <c r="A616" t="s">
        <v>224</v>
      </c>
      <c r="B616" t="s">
        <v>122</v>
      </c>
      <c r="C616" t="s">
        <v>179</v>
      </c>
      <c r="D616" t="s">
        <v>136</v>
      </c>
      <c r="E616" t="e">
        <f>VLOOKUP(Table1[[#This Row],[Cred Code]],[1]!CredCode[[#All],[Cred Code]:[Department]],7,FALSE)</f>
        <v>#REF!</v>
      </c>
    </row>
    <row r="617" spans="1:5" x14ac:dyDescent="0.35">
      <c r="A617" t="s">
        <v>225</v>
      </c>
      <c r="B617" t="s">
        <v>122</v>
      </c>
      <c r="C617" t="s">
        <v>144</v>
      </c>
      <c r="D617" t="s">
        <v>136</v>
      </c>
      <c r="E617" t="e">
        <f>VLOOKUP(Table1[[#This Row],[Cred Code]],[1]!CredCode[[#All],[Cred Code]:[Department]],7,FALSE)</f>
        <v>#REF!</v>
      </c>
    </row>
    <row r="618" spans="1:5" x14ac:dyDescent="0.35">
      <c r="A618" t="s">
        <v>226</v>
      </c>
      <c r="B618" t="s">
        <v>122</v>
      </c>
      <c r="C618" t="s">
        <v>137</v>
      </c>
      <c r="D618" t="s">
        <v>136</v>
      </c>
      <c r="E618" t="e">
        <f>VLOOKUP(Table1[[#This Row],[Cred Code]],[1]!CredCode[[#All],[Cred Code]:[Department]],7,FALSE)</f>
        <v>#REF!</v>
      </c>
    </row>
    <row r="619" spans="1:5" x14ac:dyDescent="0.35">
      <c r="A619" t="s">
        <v>227</v>
      </c>
      <c r="B619" t="s">
        <v>122</v>
      </c>
      <c r="C619" t="s">
        <v>159</v>
      </c>
      <c r="D619" t="s">
        <v>136</v>
      </c>
      <c r="E619" t="e">
        <f>VLOOKUP(Table1[[#This Row],[Cred Code]],[1]!CredCode[[#All],[Cred Code]:[Department]],7,FALSE)</f>
        <v>#REF!</v>
      </c>
    </row>
    <row r="620" spans="1:5" x14ac:dyDescent="0.35">
      <c r="A620" t="s">
        <v>224</v>
      </c>
      <c r="B620" t="s">
        <v>122</v>
      </c>
      <c r="C620" t="s">
        <v>147</v>
      </c>
      <c r="D620" t="s">
        <v>136</v>
      </c>
      <c r="E620" t="e">
        <f>VLOOKUP(Table1[[#This Row],[Cred Code]],[1]!CredCode[[#All],[Cred Code]:[Department]],7,FALSE)</f>
        <v>#REF!</v>
      </c>
    </row>
    <row r="621" spans="1:5" x14ac:dyDescent="0.35">
      <c r="A621" t="s">
        <v>228</v>
      </c>
      <c r="B621" t="s">
        <v>122</v>
      </c>
      <c r="C621" t="s">
        <v>140</v>
      </c>
      <c r="D621" t="s">
        <v>136</v>
      </c>
      <c r="E621" t="e">
        <f>VLOOKUP(Table1[[#This Row],[Cred Code]],[1]!CredCode[[#All],[Cred Code]:[Department]],7,FALSE)</f>
        <v>#REF!</v>
      </c>
    </row>
    <row r="622" spans="1:5" x14ac:dyDescent="0.35">
      <c r="A622" t="s">
        <v>227</v>
      </c>
      <c r="B622" t="s">
        <v>122</v>
      </c>
      <c r="C622" t="s">
        <v>159</v>
      </c>
      <c r="D622" t="s">
        <v>136</v>
      </c>
      <c r="E622" t="e">
        <f>VLOOKUP(Table1[[#This Row],[Cred Code]],[1]!CredCode[[#All],[Cred Code]:[Department]],7,FALSE)</f>
        <v>#REF!</v>
      </c>
    </row>
    <row r="623" spans="1:5" x14ac:dyDescent="0.35">
      <c r="A623" t="s">
        <v>229</v>
      </c>
      <c r="B623" t="s">
        <v>122</v>
      </c>
      <c r="C623" t="s">
        <v>162</v>
      </c>
      <c r="D623" t="s">
        <v>136</v>
      </c>
      <c r="E623" t="e">
        <f>VLOOKUP(Table1[[#This Row],[Cred Code]],[1]!CredCode[[#All],[Cred Code]:[Department]],7,FALSE)</f>
        <v>#REF!</v>
      </c>
    </row>
    <row r="624" spans="1:5" x14ac:dyDescent="0.35">
      <c r="A624" t="s">
        <v>230</v>
      </c>
      <c r="B624" t="s">
        <v>122</v>
      </c>
      <c r="D624" t="s">
        <v>136</v>
      </c>
      <c r="E624" t="e">
        <f>VLOOKUP(Table1[[#This Row],[Cred Code]],[1]!CredCode[[#All],[Cred Code]:[Department]],7,FALSE)</f>
        <v>#REF!</v>
      </c>
    </row>
    <row r="625" spans="1:5" x14ac:dyDescent="0.35">
      <c r="A625" t="s">
        <v>224</v>
      </c>
      <c r="B625" t="s">
        <v>160</v>
      </c>
      <c r="D625" t="s">
        <v>136</v>
      </c>
      <c r="E625" t="e">
        <f>VLOOKUP(Table1[[#This Row],[Cred Code]],[1]!CredCode[[#All],[Cred Code]:[Department]],7,FALSE)</f>
        <v>#REF!</v>
      </c>
    </row>
    <row r="626" spans="1:5" x14ac:dyDescent="0.35">
      <c r="A626" t="s">
        <v>225</v>
      </c>
      <c r="D626" t="s">
        <v>150</v>
      </c>
      <c r="E626" t="e">
        <f>VLOOKUP(Table1[[#This Row],[Cred Code]],[1]!CredCode[[#All],[Cred Code]:[Department]],7,FALSE)</f>
        <v>#REF!</v>
      </c>
    </row>
    <row r="627" spans="1:5" x14ac:dyDescent="0.35">
      <c r="A627" t="s">
        <v>225</v>
      </c>
      <c r="D627" t="s">
        <v>150</v>
      </c>
      <c r="E627" t="e">
        <f>VLOOKUP(Table1[[#This Row],[Cred Code]],[1]!CredCode[[#All],[Cred Code]:[Department]],7,FALSE)</f>
        <v>#REF!</v>
      </c>
    </row>
    <row r="628" spans="1:5" x14ac:dyDescent="0.35">
      <c r="A628" t="s">
        <v>224</v>
      </c>
      <c r="D628" t="s">
        <v>150</v>
      </c>
      <c r="E628" t="e">
        <f>VLOOKUP(Table1[[#This Row],[Cred Code]],[1]!CredCode[[#All],[Cred Code]:[Department]],7,FALSE)</f>
        <v>#REF!</v>
      </c>
    </row>
    <row r="629" spans="1:5" x14ac:dyDescent="0.35">
      <c r="A629" t="s">
        <v>224</v>
      </c>
      <c r="D629" t="s">
        <v>150</v>
      </c>
      <c r="E629" t="e">
        <f>VLOOKUP(Table1[[#This Row],[Cred Code]],[1]!CredCode[[#All],[Cred Code]:[Department]],7,FALSE)</f>
        <v>#REF!</v>
      </c>
    </row>
    <row r="630" spans="1:5" x14ac:dyDescent="0.35">
      <c r="A630" t="s">
        <v>228</v>
      </c>
      <c r="D630" t="s">
        <v>150</v>
      </c>
      <c r="E630" t="e">
        <f>VLOOKUP(Table1[[#This Row],[Cred Code]],[1]!CredCode[[#All],[Cred Code]:[Department]],7,FALSE)</f>
        <v>#REF!</v>
      </c>
    </row>
    <row r="631" spans="1:5" x14ac:dyDescent="0.35">
      <c r="A631" t="s">
        <v>226</v>
      </c>
      <c r="D631" t="s">
        <v>150</v>
      </c>
      <c r="E631" t="e">
        <f>VLOOKUP(Table1[[#This Row],[Cred Code]],[1]!CredCode[[#All],[Cred Code]:[Department]],7,FALSE)</f>
        <v>#REF!</v>
      </c>
    </row>
    <row r="632" spans="1:5" x14ac:dyDescent="0.35">
      <c r="A632" t="s">
        <v>231</v>
      </c>
      <c r="D632" t="s">
        <v>150</v>
      </c>
      <c r="E632" t="e">
        <f>VLOOKUP(Table1[[#This Row],[Cred Code]],[1]!CredCode[[#All],[Cred Code]:[Department]],7,FALSE)</f>
        <v>#REF!</v>
      </c>
    </row>
    <row r="633" spans="1:5" x14ac:dyDescent="0.35">
      <c r="A633" t="s">
        <v>225</v>
      </c>
      <c r="D633" t="s">
        <v>150</v>
      </c>
      <c r="E633" t="e">
        <f>VLOOKUP(Table1[[#This Row],[Cred Code]],[1]!CredCode[[#All],[Cred Code]:[Department]],7,FALSE)</f>
        <v>#REF!</v>
      </c>
    </row>
    <row r="634" spans="1:5" x14ac:dyDescent="0.35">
      <c r="A634" t="s">
        <v>225</v>
      </c>
      <c r="D634" t="s">
        <v>150</v>
      </c>
      <c r="E634" t="e">
        <f>VLOOKUP(Table1[[#This Row],[Cred Code]],[1]!CredCode[[#All],[Cred Code]:[Department]],7,FALSE)</f>
        <v>#REF!</v>
      </c>
    </row>
    <row r="635" spans="1:5" x14ac:dyDescent="0.35">
      <c r="A635" t="s">
        <v>224</v>
      </c>
      <c r="D635" t="s">
        <v>150</v>
      </c>
      <c r="E635" t="e">
        <f>VLOOKUP(Table1[[#This Row],[Cred Code]],[1]!CredCode[[#All],[Cred Code]:[Department]],7,FALSE)</f>
        <v>#REF!</v>
      </c>
    </row>
    <row r="636" spans="1:5" x14ac:dyDescent="0.35">
      <c r="A636" t="s">
        <v>225</v>
      </c>
      <c r="D636" t="s">
        <v>150</v>
      </c>
      <c r="E636" t="e">
        <f>VLOOKUP(Table1[[#This Row],[Cred Code]],[1]!CredCode[[#All],[Cred Code]:[Department]],7,FALSE)</f>
        <v>#REF!</v>
      </c>
    </row>
    <row r="637" spans="1:5" x14ac:dyDescent="0.35">
      <c r="A637" t="s">
        <v>228</v>
      </c>
      <c r="D637" t="s">
        <v>150</v>
      </c>
      <c r="E637" t="e">
        <f>VLOOKUP(Table1[[#This Row],[Cred Code]],[1]!CredCode[[#All],[Cred Code]:[Department]],7,FALSE)</f>
        <v>#REF!</v>
      </c>
    </row>
    <row r="638" spans="1:5" x14ac:dyDescent="0.35">
      <c r="A638" t="s">
        <v>232</v>
      </c>
      <c r="B638" t="s">
        <v>122</v>
      </c>
      <c r="C638" t="s">
        <v>182</v>
      </c>
      <c r="D638" t="s">
        <v>136</v>
      </c>
      <c r="E638" t="e">
        <f>VLOOKUP(Table1[[#This Row],[Cred Code]],[1]!CredCode[[#All],[Cred Code]:[Department]],7,FALSE)</f>
        <v>#REF!</v>
      </c>
    </row>
    <row r="639" spans="1:5" x14ac:dyDescent="0.35">
      <c r="A639" t="s">
        <v>233</v>
      </c>
      <c r="B639" t="s">
        <v>122</v>
      </c>
      <c r="C639" t="s">
        <v>147</v>
      </c>
      <c r="D639" t="s">
        <v>136</v>
      </c>
      <c r="E639" t="e">
        <f>VLOOKUP(Table1[[#This Row],[Cred Code]],[1]!CredCode[[#All],[Cred Code]:[Department]],7,FALSE)</f>
        <v>#REF!</v>
      </c>
    </row>
    <row r="640" spans="1:5" x14ac:dyDescent="0.35">
      <c r="A640" t="s">
        <v>234</v>
      </c>
      <c r="B640" t="s">
        <v>122</v>
      </c>
      <c r="C640" t="s">
        <v>182</v>
      </c>
      <c r="D640" t="s">
        <v>136</v>
      </c>
      <c r="E640" t="e">
        <f>VLOOKUP(Table1[[#This Row],[Cred Code]],[1]!CredCode[[#All],[Cred Code]:[Department]],7,FALSE)</f>
        <v>#REF!</v>
      </c>
    </row>
    <row r="641" spans="1:5" x14ac:dyDescent="0.35">
      <c r="A641" t="s">
        <v>235</v>
      </c>
      <c r="B641" t="s">
        <v>122</v>
      </c>
      <c r="C641" t="s">
        <v>141</v>
      </c>
      <c r="D641" t="s">
        <v>136</v>
      </c>
      <c r="E641" t="e">
        <f>VLOOKUP(Table1[[#This Row],[Cred Code]],[1]!CredCode[[#All],[Cred Code]:[Department]],7,FALSE)</f>
        <v>#REF!</v>
      </c>
    </row>
    <row r="642" spans="1:5" x14ac:dyDescent="0.35">
      <c r="A642" t="s">
        <v>235</v>
      </c>
      <c r="B642" t="s">
        <v>122</v>
      </c>
      <c r="C642" t="s">
        <v>147</v>
      </c>
      <c r="D642" t="s">
        <v>136</v>
      </c>
      <c r="E642" t="e">
        <f>VLOOKUP(Table1[[#This Row],[Cred Code]],[1]!CredCode[[#All],[Cred Code]:[Department]],7,FALSE)</f>
        <v>#REF!</v>
      </c>
    </row>
    <row r="643" spans="1:5" x14ac:dyDescent="0.35">
      <c r="A643" t="s">
        <v>235</v>
      </c>
      <c r="B643" t="s">
        <v>122</v>
      </c>
      <c r="C643" t="s">
        <v>147</v>
      </c>
      <c r="D643" t="s">
        <v>136</v>
      </c>
      <c r="E643" t="e">
        <f>VLOOKUP(Table1[[#This Row],[Cred Code]],[1]!CredCode[[#All],[Cred Code]:[Department]],7,FALSE)</f>
        <v>#REF!</v>
      </c>
    </row>
    <row r="644" spans="1:5" x14ac:dyDescent="0.35">
      <c r="A644" t="s">
        <v>235</v>
      </c>
      <c r="B644" t="s">
        <v>122</v>
      </c>
      <c r="C644" t="s">
        <v>147</v>
      </c>
      <c r="D644" t="s">
        <v>136</v>
      </c>
      <c r="E644" t="e">
        <f>VLOOKUP(Table1[[#This Row],[Cred Code]],[1]!CredCode[[#All],[Cred Code]:[Department]],7,FALSE)</f>
        <v>#REF!</v>
      </c>
    </row>
    <row r="645" spans="1:5" x14ac:dyDescent="0.35">
      <c r="A645" t="s">
        <v>235</v>
      </c>
      <c r="B645" t="s">
        <v>122</v>
      </c>
      <c r="C645" t="s">
        <v>147</v>
      </c>
      <c r="D645" t="s">
        <v>136</v>
      </c>
      <c r="E645" t="e">
        <f>VLOOKUP(Table1[[#This Row],[Cred Code]],[1]!CredCode[[#All],[Cred Code]:[Department]],7,FALSE)</f>
        <v>#REF!</v>
      </c>
    </row>
    <row r="646" spans="1:5" x14ac:dyDescent="0.35">
      <c r="A646" t="s">
        <v>235</v>
      </c>
      <c r="B646" t="s">
        <v>122</v>
      </c>
      <c r="C646" t="s">
        <v>140</v>
      </c>
      <c r="D646" t="s">
        <v>136</v>
      </c>
      <c r="E646" t="e">
        <f>VLOOKUP(Table1[[#This Row],[Cred Code]],[1]!CredCode[[#All],[Cred Code]:[Department]],7,FALSE)</f>
        <v>#REF!</v>
      </c>
    </row>
    <row r="647" spans="1:5" x14ac:dyDescent="0.35">
      <c r="A647" t="s">
        <v>236</v>
      </c>
      <c r="B647" t="s">
        <v>122</v>
      </c>
      <c r="C647" t="s">
        <v>137</v>
      </c>
      <c r="D647" t="s">
        <v>136</v>
      </c>
      <c r="E647" t="e">
        <f>VLOOKUP(Table1[[#This Row],[Cred Code]],[1]!CredCode[[#All],[Cred Code]:[Department]],7,FALSE)</f>
        <v>#REF!</v>
      </c>
    </row>
    <row r="648" spans="1:5" x14ac:dyDescent="0.35">
      <c r="A648" t="s">
        <v>235</v>
      </c>
      <c r="B648" t="s">
        <v>237</v>
      </c>
      <c r="D648" t="s">
        <v>136</v>
      </c>
      <c r="E648" t="e">
        <f>VLOOKUP(Table1[[#This Row],[Cred Code]],[1]!CredCode[[#All],[Cred Code]:[Department]],7,FALSE)</f>
        <v>#REF!</v>
      </c>
    </row>
    <row r="649" spans="1:5" x14ac:dyDescent="0.35">
      <c r="A649" t="s">
        <v>235</v>
      </c>
      <c r="D649" t="s">
        <v>150</v>
      </c>
      <c r="E649" t="e">
        <f>VLOOKUP(Table1[[#This Row],[Cred Code]],[1]!CredCode[[#All],[Cred Code]:[Department]],7,FALSE)</f>
        <v>#REF!</v>
      </c>
    </row>
    <row r="650" spans="1:5" x14ac:dyDescent="0.35">
      <c r="A650" t="s">
        <v>235</v>
      </c>
      <c r="D650" t="s">
        <v>150</v>
      </c>
      <c r="E650" t="e">
        <f>VLOOKUP(Table1[[#This Row],[Cred Code]],[1]!CredCode[[#All],[Cred Code]:[Department]],7,FALSE)</f>
        <v>#REF!</v>
      </c>
    </row>
    <row r="651" spans="1:5" x14ac:dyDescent="0.35">
      <c r="A651" t="s">
        <v>236</v>
      </c>
      <c r="D651" t="s">
        <v>150</v>
      </c>
      <c r="E651" t="e">
        <f>VLOOKUP(Table1[[#This Row],[Cred Code]],[1]!CredCode[[#All],[Cred Code]:[Department]],7,FALSE)</f>
        <v>#REF!</v>
      </c>
    </row>
    <row r="652" spans="1:5" x14ac:dyDescent="0.35">
      <c r="A652" t="s">
        <v>238</v>
      </c>
      <c r="D652" t="s">
        <v>150</v>
      </c>
      <c r="E652" t="e">
        <f>VLOOKUP(Table1[[#This Row],[Cred Code]],[1]!CredCode[[#All],[Cred Code]:[Department]],7,FALSE)</f>
        <v>#REF!</v>
      </c>
    </row>
    <row r="653" spans="1:5" x14ac:dyDescent="0.35">
      <c r="A653" t="s">
        <v>239</v>
      </c>
      <c r="D653" t="s">
        <v>150</v>
      </c>
      <c r="E653" t="e">
        <f>VLOOKUP(Table1[[#This Row],[Cred Code]],[1]!CredCode[[#All],[Cred Code]:[Department]],7,FALSE)</f>
        <v>#REF!</v>
      </c>
    </row>
    <row r="654" spans="1:5" x14ac:dyDescent="0.35">
      <c r="A654" t="s">
        <v>239</v>
      </c>
      <c r="D654" t="s">
        <v>150</v>
      </c>
      <c r="E654" t="e">
        <f>VLOOKUP(Table1[[#This Row],[Cred Code]],[1]!CredCode[[#All],[Cred Code]:[Department]],7,FALSE)</f>
        <v>#REF!</v>
      </c>
    </row>
    <row r="655" spans="1:5" x14ac:dyDescent="0.35">
      <c r="A655" t="s">
        <v>239</v>
      </c>
      <c r="D655" t="s">
        <v>150</v>
      </c>
      <c r="E655" t="e">
        <f>VLOOKUP(Table1[[#This Row],[Cred Code]],[1]!CredCode[[#All],[Cred Code]:[Department]],7,FALSE)</f>
        <v>#REF!</v>
      </c>
    </row>
    <row r="656" spans="1:5" x14ac:dyDescent="0.35">
      <c r="A656" t="s">
        <v>239</v>
      </c>
      <c r="D656" t="s">
        <v>150</v>
      </c>
      <c r="E656" t="e">
        <f>VLOOKUP(Table1[[#This Row],[Cred Code]],[1]!CredCode[[#All],[Cred Code]:[Department]],7,FALSE)</f>
        <v>#REF!</v>
      </c>
    </row>
    <row r="657" spans="1:5" x14ac:dyDescent="0.35">
      <c r="A657" t="s">
        <v>239</v>
      </c>
      <c r="D657" t="s">
        <v>150</v>
      </c>
      <c r="E657" t="e">
        <f>VLOOKUP(Table1[[#This Row],[Cred Code]],[1]!CredCode[[#All],[Cred Code]:[Department]],7,FALSE)</f>
        <v>#REF!</v>
      </c>
    </row>
    <row r="658" spans="1:5" x14ac:dyDescent="0.35">
      <c r="A658" t="s">
        <v>239</v>
      </c>
      <c r="D658" t="s">
        <v>150</v>
      </c>
      <c r="E658" t="e">
        <f>VLOOKUP(Table1[[#This Row],[Cred Code]],[1]!CredCode[[#All],[Cred Code]:[Department]],7,FALSE)</f>
        <v>#REF!</v>
      </c>
    </row>
    <row r="659" spans="1:5" x14ac:dyDescent="0.35">
      <c r="A659" t="s">
        <v>240</v>
      </c>
      <c r="B659" t="s">
        <v>122</v>
      </c>
      <c r="C659" t="s">
        <v>149</v>
      </c>
      <c r="D659" t="s">
        <v>136</v>
      </c>
      <c r="E659" t="e">
        <f>VLOOKUP(Table1[[#This Row],[Cred Code]],[1]!CredCode[[#All],[Cred Code]:[Department]],7,FALSE)</f>
        <v>#REF!</v>
      </c>
    </row>
    <row r="660" spans="1:5" x14ac:dyDescent="0.35">
      <c r="A660" t="s">
        <v>241</v>
      </c>
      <c r="B660" t="s">
        <v>122</v>
      </c>
      <c r="C660" t="s">
        <v>182</v>
      </c>
      <c r="D660" t="s">
        <v>136</v>
      </c>
      <c r="E660" t="e">
        <f>VLOOKUP(Table1[[#This Row],[Cred Code]],[1]!CredCode[[#All],[Cred Code]:[Department]],7,FALSE)</f>
        <v>#REF!</v>
      </c>
    </row>
    <row r="661" spans="1:5" x14ac:dyDescent="0.35">
      <c r="A661" t="s">
        <v>242</v>
      </c>
      <c r="B661" t="s">
        <v>122</v>
      </c>
      <c r="C661" t="s">
        <v>147</v>
      </c>
      <c r="D661" t="s">
        <v>136</v>
      </c>
      <c r="E661" t="e">
        <f>VLOOKUP(Table1[[#This Row],[Cred Code]],[1]!CredCode[[#All],[Cred Code]:[Department]],7,FALSE)</f>
        <v>#REF!</v>
      </c>
    </row>
    <row r="662" spans="1:5" x14ac:dyDescent="0.35">
      <c r="A662" t="s">
        <v>243</v>
      </c>
      <c r="B662" t="s">
        <v>122</v>
      </c>
      <c r="C662" t="s">
        <v>140</v>
      </c>
      <c r="D662" t="s">
        <v>136</v>
      </c>
      <c r="E662" t="e">
        <f>VLOOKUP(Table1[[#This Row],[Cred Code]],[1]!CredCode[[#All],[Cred Code]:[Department]],7,FALSE)</f>
        <v>#REF!</v>
      </c>
    </row>
    <row r="663" spans="1:5" x14ac:dyDescent="0.35">
      <c r="A663" t="s">
        <v>240</v>
      </c>
      <c r="B663" t="s">
        <v>122</v>
      </c>
      <c r="C663" t="s">
        <v>140</v>
      </c>
      <c r="D663" t="s">
        <v>136</v>
      </c>
      <c r="E663" t="e">
        <f>VLOOKUP(Table1[[#This Row],[Cred Code]],[1]!CredCode[[#All],[Cred Code]:[Department]],7,FALSE)</f>
        <v>#REF!</v>
      </c>
    </row>
    <row r="664" spans="1:5" x14ac:dyDescent="0.35">
      <c r="A664" t="s">
        <v>244</v>
      </c>
      <c r="B664" t="s">
        <v>122</v>
      </c>
      <c r="C664" t="s">
        <v>137</v>
      </c>
      <c r="D664" t="s">
        <v>136</v>
      </c>
      <c r="E664" t="e">
        <f>VLOOKUP(Table1[[#This Row],[Cred Code]],[1]!CredCode[[#All],[Cred Code]:[Department]],7,FALSE)</f>
        <v>#REF!</v>
      </c>
    </row>
    <row r="665" spans="1:5" x14ac:dyDescent="0.35">
      <c r="A665" t="s">
        <v>243</v>
      </c>
      <c r="B665" t="s">
        <v>122</v>
      </c>
      <c r="C665" t="s">
        <v>137</v>
      </c>
      <c r="D665" t="s">
        <v>136</v>
      </c>
      <c r="E665" t="e">
        <f>VLOOKUP(Table1[[#This Row],[Cred Code]],[1]!CredCode[[#All],[Cred Code]:[Department]],7,FALSE)</f>
        <v>#REF!</v>
      </c>
    </row>
    <row r="666" spans="1:5" x14ac:dyDescent="0.35">
      <c r="A666" t="s">
        <v>240</v>
      </c>
      <c r="B666" t="s">
        <v>122</v>
      </c>
      <c r="C666" t="s">
        <v>140</v>
      </c>
      <c r="D666" t="s">
        <v>136</v>
      </c>
      <c r="E666" t="e">
        <f>VLOOKUP(Table1[[#This Row],[Cred Code]],[1]!CredCode[[#All],[Cred Code]:[Department]],7,FALSE)</f>
        <v>#REF!</v>
      </c>
    </row>
    <row r="667" spans="1:5" x14ac:dyDescent="0.35">
      <c r="A667" t="s">
        <v>241</v>
      </c>
      <c r="B667" t="s">
        <v>122</v>
      </c>
      <c r="C667" t="s">
        <v>149</v>
      </c>
      <c r="D667" t="s">
        <v>136</v>
      </c>
      <c r="E667" t="e">
        <f>VLOOKUP(Table1[[#This Row],[Cred Code]],[1]!CredCode[[#All],[Cred Code]:[Department]],7,FALSE)</f>
        <v>#REF!</v>
      </c>
    </row>
    <row r="668" spans="1:5" x14ac:dyDescent="0.35">
      <c r="A668" t="s">
        <v>241</v>
      </c>
      <c r="B668" t="s">
        <v>122</v>
      </c>
      <c r="C668" t="s">
        <v>149</v>
      </c>
      <c r="D668" t="s">
        <v>136</v>
      </c>
      <c r="E668" t="e">
        <f>VLOOKUP(Table1[[#This Row],[Cred Code]],[1]!CredCode[[#All],[Cred Code]:[Department]],7,FALSE)</f>
        <v>#REF!</v>
      </c>
    </row>
    <row r="669" spans="1:5" x14ac:dyDescent="0.35">
      <c r="A669" t="s">
        <v>240</v>
      </c>
      <c r="B669" t="s">
        <v>122</v>
      </c>
      <c r="C669" t="s">
        <v>140</v>
      </c>
      <c r="D669" t="s">
        <v>136</v>
      </c>
      <c r="E669" t="e">
        <f>VLOOKUP(Table1[[#This Row],[Cred Code]],[1]!CredCode[[#All],[Cred Code]:[Department]],7,FALSE)</f>
        <v>#REF!</v>
      </c>
    </row>
    <row r="670" spans="1:5" x14ac:dyDescent="0.35">
      <c r="A670" t="s">
        <v>245</v>
      </c>
      <c r="B670" t="s">
        <v>122</v>
      </c>
      <c r="C670" t="s">
        <v>179</v>
      </c>
      <c r="D670" t="s">
        <v>136</v>
      </c>
      <c r="E670" t="e">
        <f>VLOOKUP(Table1[[#This Row],[Cred Code]],[1]!CredCode[[#All],[Cred Code]:[Department]],7,FALSE)</f>
        <v>#REF!</v>
      </c>
    </row>
    <row r="671" spans="1:5" x14ac:dyDescent="0.35">
      <c r="A671" t="s">
        <v>246</v>
      </c>
      <c r="B671" t="s">
        <v>122</v>
      </c>
      <c r="C671" t="s">
        <v>137</v>
      </c>
      <c r="D671" t="s">
        <v>136</v>
      </c>
      <c r="E671" t="e">
        <f>VLOOKUP(Table1[[#This Row],[Cred Code]],[1]!CredCode[[#All],[Cred Code]:[Department]],7,FALSE)</f>
        <v>#REF!</v>
      </c>
    </row>
    <row r="672" spans="1:5" x14ac:dyDescent="0.35">
      <c r="A672" t="s">
        <v>241</v>
      </c>
      <c r="B672" t="s">
        <v>122</v>
      </c>
      <c r="C672" t="s">
        <v>137</v>
      </c>
      <c r="D672" t="s">
        <v>136</v>
      </c>
      <c r="E672" t="e">
        <f>VLOOKUP(Table1[[#This Row],[Cred Code]],[1]!CredCode[[#All],[Cred Code]:[Department]],7,FALSE)</f>
        <v>#REF!</v>
      </c>
    </row>
    <row r="673" spans="1:5" x14ac:dyDescent="0.35">
      <c r="A673" t="s">
        <v>241</v>
      </c>
      <c r="B673" t="s">
        <v>122</v>
      </c>
      <c r="C673" t="s">
        <v>137</v>
      </c>
      <c r="D673" t="s">
        <v>136</v>
      </c>
      <c r="E673" t="e">
        <f>VLOOKUP(Table1[[#This Row],[Cred Code]],[1]!CredCode[[#All],[Cred Code]:[Department]],7,FALSE)</f>
        <v>#REF!</v>
      </c>
    </row>
    <row r="674" spans="1:5" x14ac:dyDescent="0.35">
      <c r="A674" t="s">
        <v>247</v>
      </c>
      <c r="B674" t="s">
        <v>122</v>
      </c>
      <c r="C674" t="s">
        <v>137</v>
      </c>
      <c r="D674" t="s">
        <v>136</v>
      </c>
      <c r="E674" t="e">
        <f>VLOOKUP(Table1[[#This Row],[Cred Code]],[1]!CredCode[[#All],[Cred Code]:[Department]],7,FALSE)</f>
        <v>#REF!</v>
      </c>
    </row>
    <row r="675" spans="1:5" x14ac:dyDescent="0.35">
      <c r="A675" t="s">
        <v>240</v>
      </c>
      <c r="B675" t="s">
        <v>160</v>
      </c>
      <c r="D675" t="s">
        <v>136</v>
      </c>
      <c r="E675" t="e">
        <f>VLOOKUP(Table1[[#This Row],[Cred Code]],[1]!CredCode[[#All],[Cred Code]:[Department]],7,FALSE)</f>
        <v>#REF!</v>
      </c>
    </row>
    <row r="676" spans="1:5" x14ac:dyDescent="0.35">
      <c r="A676" t="s">
        <v>244</v>
      </c>
      <c r="D676" t="s">
        <v>150</v>
      </c>
      <c r="E676" t="e">
        <f>VLOOKUP(Table1[[#This Row],[Cred Code]],[1]!CredCode[[#All],[Cred Code]:[Department]],7,FALSE)</f>
        <v>#REF!</v>
      </c>
    </row>
    <row r="677" spans="1:5" x14ac:dyDescent="0.35">
      <c r="A677" t="s">
        <v>244</v>
      </c>
      <c r="D677" t="s">
        <v>150</v>
      </c>
      <c r="E677" t="e">
        <f>VLOOKUP(Table1[[#This Row],[Cred Code]],[1]!CredCode[[#All],[Cred Code]:[Department]],7,FALSE)</f>
        <v>#REF!</v>
      </c>
    </row>
    <row r="678" spans="1:5" x14ac:dyDescent="0.35">
      <c r="A678" t="s">
        <v>247</v>
      </c>
      <c r="D678" t="s">
        <v>150</v>
      </c>
      <c r="E678" t="e">
        <f>VLOOKUP(Table1[[#This Row],[Cred Code]],[1]!CredCode[[#All],[Cred Code]:[Department]],7,FALSE)</f>
        <v>#REF!</v>
      </c>
    </row>
    <row r="679" spans="1:5" x14ac:dyDescent="0.35">
      <c r="A679" t="s">
        <v>240</v>
      </c>
      <c r="D679" t="s">
        <v>150</v>
      </c>
      <c r="E679" t="e">
        <f>VLOOKUP(Table1[[#This Row],[Cred Code]],[1]!CredCode[[#All],[Cred Code]:[Department]],7,FALSE)</f>
        <v>#REF!</v>
      </c>
    </row>
    <row r="680" spans="1:5" x14ac:dyDescent="0.35">
      <c r="A680" t="s">
        <v>240</v>
      </c>
      <c r="D680" t="s">
        <v>150</v>
      </c>
      <c r="E680" t="e">
        <f>VLOOKUP(Table1[[#This Row],[Cred Code]],[1]!CredCode[[#All],[Cred Code]:[Department]],7,FALSE)</f>
        <v>#REF!</v>
      </c>
    </row>
    <row r="681" spans="1:5" x14ac:dyDescent="0.35">
      <c r="A681" t="s">
        <v>240</v>
      </c>
      <c r="D681" t="s">
        <v>150</v>
      </c>
      <c r="E681" t="e">
        <f>VLOOKUP(Table1[[#This Row],[Cred Code]],[1]!CredCode[[#All],[Cred Code]:[Department]],7,FALSE)</f>
        <v>#REF!</v>
      </c>
    </row>
    <row r="682" spans="1:5" x14ac:dyDescent="0.35">
      <c r="A682" t="s">
        <v>240</v>
      </c>
      <c r="D682" t="s">
        <v>150</v>
      </c>
      <c r="E682" t="e">
        <f>VLOOKUP(Table1[[#This Row],[Cred Code]],[1]!CredCode[[#All],[Cred Code]:[Department]],7,FALSE)</f>
        <v>#REF!</v>
      </c>
    </row>
    <row r="683" spans="1:5" x14ac:dyDescent="0.35">
      <c r="A683" t="s">
        <v>240</v>
      </c>
      <c r="D683" t="s">
        <v>150</v>
      </c>
      <c r="E683" t="e">
        <f>VLOOKUP(Table1[[#This Row],[Cred Code]],[1]!CredCode[[#All],[Cred Code]:[Department]],7,FALSE)</f>
        <v>#REF!</v>
      </c>
    </row>
    <row r="684" spans="1:5" x14ac:dyDescent="0.35">
      <c r="A684" t="s">
        <v>243</v>
      </c>
      <c r="D684" t="s">
        <v>150</v>
      </c>
      <c r="E684" t="e">
        <f>VLOOKUP(Table1[[#This Row],[Cred Code]],[1]!CredCode[[#All],[Cred Code]:[Department]],7,FALSE)</f>
        <v>#REF!</v>
      </c>
    </row>
    <row r="685" spans="1:5" x14ac:dyDescent="0.35">
      <c r="A685" t="s">
        <v>241</v>
      </c>
      <c r="D685" t="s">
        <v>150</v>
      </c>
      <c r="E685" t="e">
        <f>VLOOKUP(Table1[[#This Row],[Cred Code]],[1]!CredCode[[#All],[Cred Code]:[Department]],7,FALSE)</f>
        <v>#REF!</v>
      </c>
    </row>
    <row r="686" spans="1:5" x14ac:dyDescent="0.35">
      <c r="A686" t="s">
        <v>241</v>
      </c>
      <c r="D686" t="s">
        <v>150</v>
      </c>
      <c r="E686" t="e">
        <f>VLOOKUP(Table1[[#This Row],[Cred Code]],[1]!CredCode[[#All],[Cred Code]:[Department]],7,FALSE)</f>
        <v>#REF!</v>
      </c>
    </row>
    <row r="687" spans="1:5" x14ac:dyDescent="0.35">
      <c r="A687" t="s">
        <v>241</v>
      </c>
      <c r="D687" t="s">
        <v>150</v>
      </c>
      <c r="E687" t="e">
        <f>VLOOKUP(Table1[[#This Row],[Cred Code]],[1]!CredCode[[#All],[Cred Code]:[Department]],7,FALSE)</f>
        <v>#REF!</v>
      </c>
    </row>
    <row r="688" spans="1:5" x14ac:dyDescent="0.35">
      <c r="A688" t="s">
        <v>241</v>
      </c>
      <c r="D688" t="s">
        <v>150</v>
      </c>
      <c r="E688" t="e">
        <f>VLOOKUP(Table1[[#This Row],[Cred Code]],[1]!CredCode[[#All],[Cred Code]:[Department]],7,FALSE)</f>
        <v>#REF!</v>
      </c>
    </row>
    <row r="689" spans="1:5" x14ac:dyDescent="0.35">
      <c r="A689" t="s">
        <v>240</v>
      </c>
      <c r="D689" t="s">
        <v>150</v>
      </c>
      <c r="E689" t="e">
        <f>VLOOKUP(Table1[[#This Row],[Cred Code]],[1]!CredCode[[#All],[Cred Code]:[Department]],7,FALSE)</f>
        <v>#REF!</v>
      </c>
    </row>
    <row r="690" spans="1:5" x14ac:dyDescent="0.35">
      <c r="A690" t="s">
        <v>241</v>
      </c>
      <c r="D690" t="s">
        <v>150</v>
      </c>
      <c r="E690" t="e">
        <f>VLOOKUP(Table1[[#This Row],[Cred Code]],[1]!CredCode[[#All],[Cred Code]:[Department]],7,FALSE)</f>
        <v>#REF!</v>
      </c>
    </row>
    <row r="691" spans="1:5" x14ac:dyDescent="0.35">
      <c r="A691" t="s">
        <v>240</v>
      </c>
      <c r="D691" t="s">
        <v>150</v>
      </c>
      <c r="E691" t="e">
        <f>VLOOKUP(Table1[[#This Row],[Cred Code]],[1]!CredCode[[#All],[Cred Code]:[Department]],7,FALSE)</f>
        <v>#REF!</v>
      </c>
    </row>
    <row r="692" spans="1:5" x14ac:dyDescent="0.35">
      <c r="A692" t="s">
        <v>244</v>
      </c>
      <c r="D692" t="s">
        <v>150</v>
      </c>
      <c r="E692" t="e">
        <f>VLOOKUP(Table1[[#This Row],[Cred Code]],[1]!CredCode[[#All],[Cred Code]:[Department]],7,FALSE)</f>
        <v>#REF!</v>
      </c>
    </row>
    <row r="693" spans="1:5" x14ac:dyDescent="0.35">
      <c r="A693" t="s">
        <v>241</v>
      </c>
      <c r="D693" t="s">
        <v>150</v>
      </c>
      <c r="E693" t="e">
        <f>VLOOKUP(Table1[[#This Row],[Cred Code]],[1]!CredCode[[#All],[Cred Code]:[Department]],7,FALSE)</f>
        <v>#REF!</v>
      </c>
    </row>
    <row r="694" spans="1:5" x14ac:dyDescent="0.35">
      <c r="A694" t="s">
        <v>247</v>
      </c>
      <c r="D694" t="s">
        <v>150</v>
      </c>
      <c r="E694" t="e">
        <f>VLOOKUP(Table1[[#This Row],[Cred Code]],[1]!CredCode[[#All],[Cred Code]:[Department]],7,FALSE)</f>
        <v>#REF!</v>
      </c>
    </row>
    <row r="695" spans="1:5" x14ac:dyDescent="0.35">
      <c r="A695" t="s">
        <v>241</v>
      </c>
      <c r="D695" t="s">
        <v>150</v>
      </c>
      <c r="E695" t="e">
        <f>VLOOKUP(Table1[[#This Row],[Cred Code]],[1]!CredCode[[#All],[Cred Code]:[Department]],7,FALSE)</f>
        <v>#REF!</v>
      </c>
    </row>
    <row r="696" spans="1:5" x14ac:dyDescent="0.35">
      <c r="A696" t="s">
        <v>241</v>
      </c>
      <c r="D696" t="s">
        <v>150</v>
      </c>
      <c r="E696" t="e">
        <f>VLOOKUP(Table1[[#This Row],[Cred Code]],[1]!CredCode[[#All],[Cred Code]:[Department]],7,FALSE)</f>
        <v>#REF!</v>
      </c>
    </row>
    <row r="697" spans="1:5" x14ac:dyDescent="0.35">
      <c r="A697" t="s">
        <v>240</v>
      </c>
      <c r="D697" t="s">
        <v>150</v>
      </c>
      <c r="E697" t="e">
        <f>VLOOKUP(Table1[[#This Row],[Cred Code]],[1]!CredCode[[#All],[Cred Code]:[Department]],7,FALSE)</f>
        <v>#REF!</v>
      </c>
    </row>
    <row r="698" spans="1:5" x14ac:dyDescent="0.35">
      <c r="A698" t="s">
        <v>247</v>
      </c>
      <c r="D698" t="s">
        <v>150</v>
      </c>
      <c r="E698" t="e">
        <f>VLOOKUP(Table1[[#This Row],[Cred Code]],[1]!CredCode[[#All],[Cred Code]:[Department]],7,FALSE)</f>
        <v>#REF!</v>
      </c>
    </row>
    <row r="699" spans="1:5" x14ac:dyDescent="0.35">
      <c r="A699" t="s">
        <v>241</v>
      </c>
      <c r="D699" t="s">
        <v>150</v>
      </c>
      <c r="E699" t="e">
        <f>VLOOKUP(Table1[[#This Row],[Cred Code]],[1]!CredCode[[#All],[Cred Code]:[Department]],7,FALSE)</f>
        <v>#REF!</v>
      </c>
    </row>
    <row r="700" spans="1:5" x14ac:dyDescent="0.35">
      <c r="A700" t="s">
        <v>248</v>
      </c>
      <c r="B700" t="s">
        <v>122</v>
      </c>
      <c r="C700" t="s">
        <v>137</v>
      </c>
      <c r="D700" t="s">
        <v>136</v>
      </c>
      <c r="E700" t="e">
        <f>VLOOKUP(Table1[[#This Row],[Cred Code]],[1]!CredCode[[#All],[Cred Code]:[Department]],7,FALSE)</f>
        <v>#REF!</v>
      </c>
    </row>
    <row r="701" spans="1:5" x14ac:dyDescent="0.35">
      <c r="A701" t="s">
        <v>249</v>
      </c>
      <c r="B701" t="s">
        <v>122</v>
      </c>
      <c r="C701" t="s">
        <v>135</v>
      </c>
      <c r="D701" t="s">
        <v>136</v>
      </c>
      <c r="E701" t="e">
        <f>VLOOKUP(Table1[[#This Row],[Cred Code]],[1]!CredCode[[#All],[Cred Code]:[Department]],7,FALSE)</f>
        <v>#REF!</v>
      </c>
    </row>
    <row r="702" spans="1:5" x14ac:dyDescent="0.35">
      <c r="A702" t="s">
        <v>249</v>
      </c>
      <c r="B702" t="s">
        <v>122</v>
      </c>
      <c r="C702" t="s">
        <v>135</v>
      </c>
      <c r="D702" t="s">
        <v>136</v>
      </c>
      <c r="E702" t="e">
        <f>VLOOKUP(Table1[[#This Row],[Cred Code]],[1]!CredCode[[#All],[Cred Code]:[Department]],7,FALSE)</f>
        <v>#REF!</v>
      </c>
    </row>
    <row r="703" spans="1:5" x14ac:dyDescent="0.35">
      <c r="A703" t="s">
        <v>250</v>
      </c>
      <c r="D703" t="s">
        <v>150</v>
      </c>
      <c r="E703" t="e">
        <f>VLOOKUP(Table1[[#This Row],[Cred Code]],[1]!CredCode[[#All],[Cred Code]:[Department]],7,FALSE)</f>
        <v>#REF!</v>
      </c>
    </row>
    <row r="704" spans="1:5" x14ac:dyDescent="0.35">
      <c r="A704" t="s">
        <v>249</v>
      </c>
      <c r="D704" t="s">
        <v>150</v>
      </c>
      <c r="E704" t="e">
        <f>VLOOKUP(Table1[[#This Row],[Cred Code]],[1]!CredCode[[#All],[Cred Code]:[Department]],7,FALSE)</f>
        <v>#REF!</v>
      </c>
    </row>
    <row r="705" spans="1:5" x14ac:dyDescent="0.35">
      <c r="A705" t="s">
        <v>249</v>
      </c>
      <c r="D705" t="s">
        <v>150</v>
      </c>
      <c r="E705" t="e">
        <f>VLOOKUP(Table1[[#This Row],[Cred Code]],[1]!CredCode[[#All],[Cred Code]:[Department]],7,FALSE)</f>
        <v>#REF!</v>
      </c>
    </row>
    <row r="706" spans="1:5" x14ac:dyDescent="0.35">
      <c r="A706" t="s">
        <v>249</v>
      </c>
      <c r="D706" t="s">
        <v>150</v>
      </c>
      <c r="E706" t="e">
        <f>VLOOKUP(Table1[[#This Row],[Cred Code]],[1]!CredCode[[#All],[Cred Code]:[Department]],7,FALSE)</f>
        <v>#REF!</v>
      </c>
    </row>
    <row r="707" spans="1:5" x14ac:dyDescent="0.35">
      <c r="A707" t="s">
        <v>249</v>
      </c>
      <c r="D707" t="s">
        <v>150</v>
      </c>
      <c r="E707" t="e">
        <f>VLOOKUP(Table1[[#This Row],[Cred Code]],[1]!CredCode[[#All],[Cred Code]:[Department]],7,FALSE)</f>
        <v>#REF!</v>
      </c>
    </row>
    <row r="708" spans="1:5" x14ac:dyDescent="0.35">
      <c r="A708" t="s">
        <v>251</v>
      </c>
      <c r="D708" t="s">
        <v>150</v>
      </c>
      <c r="E708" t="e">
        <f>VLOOKUP(Table1[[#This Row],[Cred Code]],[1]!CredCode[[#All],[Cred Code]:[Department]],7,FALSE)</f>
        <v>#REF!</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708"/>
  <sheetViews>
    <sheetView topLeftCell="A193" workbookViewId="0">
      <selection activeCell="C271" sqref="C271"/>
    </sheetView>
  </sheetViews>
  <sheetFormatPr defaultRowHeight="14.5" x14ac:dyDescent="0.35"/>
  <cols>
    <col min="1" max="1" width="12.26953125" customWidth="1"/>
    <col min="2" max="2" width="39.7265625" customWidth="1"/>
    <col min="3" max="3" width="34" customWidth="1"/>
    <col min="4" max="4" width="17.54296875" customWidth="1"/>
    <col min="5" max="5" width="15.26953125" customWidth="1"/>
    <col min="6" max="6" width="20.1796875" customWidth="1"/>
  </cols>
  <sheetData>
    <row r="1" spans="1:6" ht="15" thickBot="1" x14ac:dyDescent="0.4">
      <c r="A1" s="247" t="s">
        <v>130</v>
      </c>
      <c r="B1" s="248" t="s">
        <v>131</v>
      </c>
      <c r="C1" s="248" t="s">
        <v>132</v>
      </c>
      <c r="D1" s="248" t="s">
        <v>12</v>
      </c>
      <c r="E1" s="248" t="s">
        <v>252</v>
      </c>
      <c r="F1" s="249" t="s">
        <v>253</v>
      </c>
    </row>
    <row r="2" spans="1:6" x14ac:dyDescent="0.35">
      <c r="A2" s="244" t="s">
        <v>152</v>
      </c>
      <c r="B2" s="142" t="s">
        <v>148</v>
      </c>
      <c r="C2" s="142" t="s">
        <v>159</v>
      </c>
      <c r="D2" s="142" t="s">
        <v>136</v>
      </c>
      <c r="E2" s="142" t="str">
        <f>VLOOKUP(Table4[[#This Row],[Cred Code]],CredCode16[],3,FALSE)</f>
        <v>TRAD</v>
      </c>
      <c r="F2" s="246" t="str">
        <f>VLOOKUP(Table4[[#This Row],[Cred Code]],CredCode16[],9,FALSE)</f>
        <v>Business (BS/BBA)</v>
      </c>
    </row>
    <row r="3" spans="1:6" hidden="1" x14ac:dyDescent="0.35">
      <c r="A3" s="245" t="s">
        <v>189</v>
      </c>
      <c r="B3" s="143" t="s">
        <v>122</v>
      </c>
      <c r="C3" s="143" t="s">
        <v>159</v>
      </c>
      <c r="D3" s="143" t="s">
        <v>136</v>
      </c>
      <c r="E3" s="142" t="str">
        <f>VLOOKUP(Table4[[#This Row],[Cred Code]],CredCode16[],3,FALSE)</f>
        <v>GRAD</v>
      </c>
      <c r="F3" s="246" t="str">
        <f>VLOOKUP(Table4[[#This Row],[Cred Code]],CredCode16[],9,FALSE)</f>
        <v>Education (MEd/MA)</v>
      </c>
    </row>
    <row r="4" spans="1:6" x14ac:dyDescent="0.35">
      <c r="A4" s="245" t="s">
        <v>227</v>
      </c>
      <c r="B4" s="143" t="s">
        <v>122</v>
      </c>
      <c r="C4" s="143" t="s">
        <v>159</v>
      </c>
      <c r="D4" s="143" t="s">
        <v>136</v>
      </c>
      <c r="E4" s="142" t="str">
        <f>VLOOKUP(Table4[[#This Row],[Cred Code]],CredCode16[],3,FALSE)</f>
        <v>TRAD</v>
      </c>
      <c r="F4" s="246" t="str">
        <f>VLOOKUP(Table4[[#This Row],[Cred Code]],CredCode16[],9,FALSE)</f>
        <v>Social Justice (BS)</v>
      </c>
    </row>
    <row r="5" spans="1:6" x14ac:dyDescent="0.35">
      <c r="A5" s="244" t="s">
        <v>227</v>
      </c>
      <c r="B5" s="142" t="s">
        <v>122</v>
      </c>
      <c r="C5" s="142" t="s">
        <v>159</v>
      </c>
      <c r="D5" s="142" t="s">
        <v>136</v>
      </c>
      <c r="E5" s="142" t="str">
        <f>VLOOKUP(Table4[[#This Row],[Cred Code]],CredCode16[],3,FALSE)</f>
        <v>TRAD</v>
      </c>
      <c r="F5" s="246" t="str">
        <f>VLOOKUP(Table4[[#This Row],[Cred Code]],CredCode16[],9,FALSE)</f>
        <v>Social Justice (BS)</v>
      </c>
    </row>
    <row r="6" spans="1:6" hidden="1" x14ac:dyDescent="0.35">
      <c r="A6" s="244" t="s">
        <v>175</v>
      </c>
      <c r="B6" s="142" t="s">
        <v>148</v>
      </c>
      <c r="C6" s="142" t="s">
        <v>177</v>
      </c>
      <c r="D6" s="142" t="s">
        <v>136</v>
      </c>
      <c r="E6" s="142" t="str">
        <f>VLOOKUP(Table4[[#This Row],[Cred Code]],CredCode16[],3,FALSE)</f>
        <v>ADST</v>
      </c>
      <c r="F6" s="246" t="str">
        <f>VLOOKUP(Table4[[#This Row],[Cred Code]],CredCode16[],9,FALSE)</f>
        <v>Computer Information Technology (BS)</v>
      </c>
    </row>
    <row r="7" spans="1:6" hidden="1" x14ac:dyDescent="0.35">
      <c r="A7" s="245" t="s">
        <v>210</v>
      </c>
      <c r="B7" s="143" t="s">
        <v>122</v>
      </c>
      <c r="C7" s="143" t="s">
        <v>177</v>
      </c>
      <c r="D7" s="143" t="s">
        <v>136</v>
      </c>
      <c r="E7" s="142" t="str">
        <f>VLOOKUP(Table4[[#This Row],[Cred Code]],CredCode16[],3,FALSE)</f>
        <v>GRAD</v>
      </c>
      <c r="F7" s="246" t="str">
        <f>VLOOKUP(Table4[[#This Row],[Cred Code]],CredCode16[],9,FALSE)</f>
        <v>Leadership and Professional Practice (EdD)</v>
      </c>
    </row>
    <row r="8" spans="1:6" hidden="1" x14ac:dyDescent="0.35">
      <c r="A8" s="244" t="s">
        <v>178</v>
      </c>
      <c r="B8" s="142" t="s">
        <v>122</v>
      </c>
      <c r="C8" s="142" t="s">
        <v>181</v>
      </c>
      <c r="D8" s="142" t="s">
        <v>136</v>
      </c>
      <c r="E8" s="142" t="str">
        <f>VLOOKUP(Table4[[#This Row],[Cred Code]],CredCode16[],3,FALSE)</f>
        <v>GRAD</v>
      </c>
      <c r="F8" s="246" t="str">
        <f>VLOOKUP(Table4[[#This Row],[Cred Code]],CredCode16[],9,FALSE)</f>
        <v>Counseling (MA/MMFC/MMFT)</v>
      </c>
    </row>
    <row r="9" spans="1:6" x14ac:dyDescent="0.35">
      <c r="A9" s="244" t="s">
        <v>167</v>
      </c>
      <c r="B9" s="142" t="s">
        <v>122</v>
      </c>
      <c r="C9" s="142" t="s">
        <v>172</v>
      </c>
      <c r="D9" s="142" t="s">
        <v>136</v>
      </c>
      <c r="E9" s="142" t="str">
        <f>VLOOKUP(Table4[[#This Row],[Cred Code]],CredCode16[],3,FALSE)</f>
        <v>TRAD</v>
      </c>
      <c r="F9" s="246" t="str">
        <f>VLOOKUP(Table4[[#This Row],[Cred Code]],CredCode16[],9,FALSE)</f>
        <v>Communication Studies (BA/BS)</v>
      </c>
    </row>
    <row r="10" spans="1:6" hidden="1" x14ac:dyDescent="0.35">
      <c r="A10" s="244" t="s">
        <v>207</v>
      </c>
      <c r="B10" s="142" t="s">
        <v>148</v>
      </c>
      <c r="C10" s="142" t="s">
        <v>172</v>
      </c>
      <c r="D10" s="142" t="s">
        <v>136</v>
      </c>
      <c r="E10" s="142" t="str">
        <f>VLOOKUP(Table4[[#This Row],[Cred Code]],CredCode16[],3,FALSE)</f>
        <v>GRAD</v>
      </c>
      <c r="F10" s="246" t="str">
        <f>VLOOKUP(Table4[[#This Row],[Cred Code]],CredCode16[],9,FALSE)</f>
        <v>Information Technology (MS/MBA)</v>
      </c>
    </row>
    <row r="11" spans="1:6" x14ac:dyDescent="0.35">
      <c r="A11" s="244" t="s">
        <v>214</v>
      </c>
      <c r="B11" s="142" t="s">
        <v>122</v>
      </c>
      <c r="C11" s="142" t="s">
        <v>172</v>
      </c>
      <c r="D11" s="142" t="s">
        <v>136</v>
      </c>
      <c r="E11" s="142" t="str">
        <f>VLOOKUP(Table4[[#This Row],[Cred Code]],CredCode16[],3,FALSE)</f>
        <v>TRAD</v>
      </c>
      <c r="F11" s="246" t="str">
        <f>VLOOKUP(Table4[[#This Row],[Cred Code]],CredCode16[],9,FALSE)</f>
        <v>Music (AA/BA/BS/BM)</v>
      </c>
    </row>
    <row r="12" spans="1:6" x14ac:dyDescent="0.35">
      <c r="A12" s="245" t="s">
        <v>218</v>
      </c>
      <c r="B12" s="143" t="s">
        <v>148</v>
      </c>
      <c r="C12" s="143" t="s">
        <v>172</v>
      </c>
      <c r="D12" s="143" t="s">
        <v>136</v>
      </c>
      <c r="E12" s="142" t="str">
        <f>VLOOKUP(Table4[[#This Row],[Cred Code]],CredCode16[],3,FALSE)</f>
        <v>TRAD</v>
      </c>
      <c r="F12" s="246" t="str">
        <f>VLOOKUP(Table4[[#This Row],[Cred Code]],CredCode16[],9,FALSE)</f>
        <v>Music (AA/BA/BS/BM)</v>
      </c>
    </row>
    <row r="13" spans="1:6" x14ac:dyDescent="0.35">
      <c r="A13" s="245" t="s">
        <v>215</v>
      </c>
      <c r="B13" s="143" t="s">
        <v>122</v>
      </c>
      <c r="C13" s="143" t="s">
        <v>172</v>
      </c>
      <c r="D13" s="143" t="s">
        <v>136</v>
      </c>
      <c r="E13" s="142" t="str">
        <f>VLOOKUP(Table4[[#This Row],[Cred Code]],CredCode16[],3,FALSE)</f>
        <v>TRAD</v>
      </c>
      <c r="F13" s="246" t="str">
        <f>VLOOKUP(Table4[[#This Row],[Cred Code]],CredCode16[],9,FALSE)</f>
        <v>NPWI</v>
      </c>
    </row>
    <row r="14" spans="1:6" x14ac:dyDescent="0.35">
      <c r="A14" s="244" t="s">
        <v>216</v>
      </c>
      <c r="B14" s="142" t="s">
        <v>122</v>
      </c>
      <c r="C14" s="142" t="s">
        <v>172</v>
      </c>
      <c r="D14" s="142" t="s">
        <v>136</v>
      </c>
      <c r="E14" s="142" t="str">
        <f>VLOOKUP(Table4[[#This Row],[Cred Code]],CredCode16[],3,FALSE)</f>
        <v>TRAD</v>
      </c>
      <c r="F14" s="246" t="str">
        <f>VLOOKUP(Table4[[#This Row],[Cred Code]],CredCode16[],9,FALSE)</f>
        <v>Worship (BA)</v>
      </c>
    </row>
    <row r="15" spans="1:6" hidden="1" x14ac:dyDescent="0.35">
      <c r="A15" s="245" t="s">
        <v>139</v>
      </c>
      <c r="B15" s="143" t="s">
        <v>122</v>
      </c>
      <c r="C15" s="143" t="s">
        <v>140</v>
      </c>
      <c r="D15" s="143" t="s">
        <v>136</v>
      </c>
      <c r="E15" s="142" t="str">
        <f>VLOOKUP(Table4[[#This Row],[Cred Code]],CredCode16[],3,FALSE)</f>
        <v>GRAD</v>
      </c>
      <c r="F15" s="246" t="str">
        <f>VLOOKUP(Table4[[#This Row],[Cred Code]],CredCode16[],9,FALSE)</f>
        <v>Business Management (MS/MBA)</v>
      </c>
    </row>
    <row r="16" spans="1:6" hidden="1" x14ac:dyDescent="0.35">
      <c r="A16" s="244" t="s">
        <v>134</v>
      </c>
      <c r="B16" s="142" t="s">
        <v>122</v>
      </c>
      <c r="C16" s="142" t="s">
        <v>140</v>
      </c>
      <c r="D16" s="142" t="s">
        <v>136</v>
      </c>
      <c r="E16" s="142" t="str">
        <f>VLOOKUP(Table4[[#This Row],[Cred Code]],CredCode16[],3,FALSE)</f>
        <v>GRAD</v>
      </c>
      <c r="F16" s="246" t="str">
        <f>VLOOKUP(Table4[[#This Row],[Cred Code]],CredCode16[],9,FALSE)</f>
        <v>Business Management (MS/MBA)</v>
      </c>
    </row>
    <row r="17" spans="1:6" hidden="1" x14ac:dyDescent="0.35">
      <c r="A17" s="245" t="s">
        <v>134</v>
      </c>
      <c r="B17" s="143" t="s">
        <v>122</v>
      </c>
      <c r="C17" s="143" t="s">
        <v>140</v>
      </c>
      <c r="D17" s="143" t="s">
        <v>136</v>
      </c>
      <c r="E17" s="142" t="str">
        <f>VLOOKUP(Table4[[#This Row],[Cred Code]],CredCode16[],3,FALSE)</f>
        <v>GRAD</v>
      </c>
      <c r="F17" s="246" t="str">
        <f>VLOOKUP(Table4[[#This Row],[Cred Code]],CredCode16[],9,FALSE)</f>
        <v>Business Management (MS/MBA)</v>
      </c>
    </row>
    <row r="18" spans="1:6" hidden="1" x14ac:dyDescent="0.35">
      <c r="A18" s="244" t="s">
        <v>134</v>
      </c>
      <c r="B18" s="142" t="s">
        <v>122</v>
      </c>
      <c r="C18" s="142" t="s">
        <v>140</v>
      </c>
      <c r="D18" s="142" t="s">
        <v>136</v>
      </c>
      <c r="E18" s="142" t="str">
        <f>VLOOKUP(Table4[[#This Row],[Cred Code]],CredCode16[],3,FALSE)</f>
        <v>GRAD</v>
      </c>
      <c r="F18" s="246" t="str">
        <f>VLOOKUP(Table4[[#This Row],[Cred Code]],CredCode16[],9,FALSE)</f>
        <v>Business Management (MS/MBA)</v>
      </c>
    </row>
    <row r="19" spans="1:6" hidden="1" x14ac:dyDescent="0.35">
      <c r="A19" s="245" t="s">
        <v>134</v>
      </c>
      <c r="B19" s="143" t="s">
        <v>122</v>
      </c>
      <c r="C19" s="143" t="s">
        <v>140</v>
      </c>
      <c r="D19" s="143" t="s">
        <v>136</v>
      </c>
      <c r="E19" s="142" t="str">
        <f>VLOOKUP(Table4[[#This Row],[Cred Code]],CredCode16[],3,FALSE)</f>
        <v>GRAD</v>
      </c>
      <c r="F19" s="246" t="str">
        <f>VLOOKUP(Table4[[#This Row],[Cred Code]],CredCode16[],9,FALSE)</f>
        <v>Business Management (MS/MBA)</v>
      </c>
    </row>
    <row r="20" spans="1:6" hidden="1" x14ac:dyDescent="0.35">
      <c r="A20" s="244" t="s">
        <v>134</v>
      </c>
      <c r="B20" s="142" t="s">
        <v>122</v>
      </c>
      <c r="C20" s="142" t="s">
        <v>140</v>
      </c>
      <c r="D20" s="142" t="s">
        <v>136</v>
      </c>
      <c r="E20" s="142" t="str">
        <f>VLOOKUP(Table4[[#This Row],[Cred Code]],CredCode16[],3,FALSE)</f>
        <v>GRAD</v>
      </c>
      <c r="F20" s="246" t="str">
        <f>VLOOKUP(Table4[[#This Row],[Cred Code]],CredCode16[],9,FALSE)</f>
        <v>Business Management (MS/MBA)</v>
      </c>
    </row>
    <row r="21" spans="1:6" hidden="1" x14ac:dyDescent="0.35">
      <c r="A21" s="245" t="s">
        <v>134</v>
      </c>
      <c r="B21" s="143" t="s">
        <v>122</v>
      </c>
      <c r="C21" s="143" t="s">
        <v>140</v>
      </c>
      <c r="D21" s="143" t="s">
        <v>136</v>
      </c>
      <c r="E21" s="142" t="str">
        <f>VLOOKUP(Table4[[#This Row],[Cred Code]],CredCode16[],3,FALSE)</f>
        <v>GRAD</v>
      </c>
      <c r="F21" s="246" t="str">
        <f>VLOOKUP(Table4[[#This Row],[Cred Code]],CredCode16[],9,FALSE)</f>
        <v>Business Management (MS/MBA)</v>
      </c>
    </row>
    <row r="22" spans="1:6" hidden="1" x14ac:dyDescent="0.35">
      <c r="A22" s="244" t="s">
        <v>145</v>
      </c>
      <c r="B22" s="142" t="s">
        <v>122</v>
      </c>
      <c r="C22" s="142" t="s">
        <v>140</v>
      </c>
      <c r="D22" s="142" t="s">
        <v>136</v>
      </c>
      <c r="E22" s="142" t="str">
        <f>VLOOKUP(Table4[[#This Row],[Cred Code]],CredCode16[],3,FALSE)</f>
        <v>GRAD</v>
      </c>
      <c r="F22" s="246" t="str">
        <f>VLOOKUP(Table4[[#This Row],[Cred Code]],CredCode16[],9,FALSE)</f>
        <v>Business Management (MS/MBA)</v>
      </c>
    </row>
    <row r="23" spans="1:6" hidden="1" x14ac:dyDescent="0.35">
      <c r="A23" s="245" t="s">
        <v>134</v>
      </c>
      <c r="B23" s="143" t="s">
        <v>122</v>
      </c>
      <c r="C23" s="143" t="s">
        <v>140</v>
      </c>
      <c r="D23" s="143" t="s">
        <v>136</v>
      </c>
      <c r="E23" s="142" t="str">
        <f>VLOOKUP(Table4[[#This Row],[Cred Code]],CredCode16[],3,FALSE)</f>
        <v>GRAD</v>
      </c>
      <c r="F23" s="246" t="str">
        <f>VLOOKUP(Table4[[#This Row],[Cred Code]],CredCode16[],9,FALSE)</f>
        <v>Business Management (MS/MBA)</v>
      </c>
    </row>
    <row r="24" spans="1:6" hidden="1" x14ac:dyDescent="0.35">
      <c r="A24" s="244" t="s">
        <v>139</v>
      </c>
      <c r="B24" s="142" t="s">
        <v>122</v>
      </c>
      <c r="C24" s="142" t="s">
        <v>140</v>
      </c>
      <c r="D24" s="142" t="s">
        <v>136</v>
      </c>
      <c r="E24" s="142" t="str">
        <f>VLOOKUP(Table4[[#This Row],[Cred Code]],CredCode16[],3,FALSE)</f>
        <v>GRAD</v>
      </c>
      <c r="F24" s="246" t="str">
        <f>VLOOKUP(Table4[[#This Row],[Cred Code]],CredCode16[],9,FALSE)</f>
        <v>Business Management (MS/MBA)</v>
      </c>
    </row>
    <row r="25" spans="1:6" hidden="1" x14ac:dyDescent="0.35">
      <c r="A25" s="245" t="s">
        <v>139</v>
      </c>
      <c r="B25" s="143" t="s">
        <v>122</v>
      </c>
      <c r="C25" s="143" t="s">
        <v>140</v>
      </c>
      <c r="D25" s="143" t="s">
        <v>136</v>
      </c>
      <c r="E25" s="142" t="str">
        <f>VLOOKUP(Table4[[#This Row],[Cred Code]],CredCode16[],3,FALSE)</f>
        <v>GRAD</v>
      </c>
      <c r="F25" s="246" t="str">
        <f>VLOOKUP(Table4[[#This Row],[Cred Code]],CredCode16[],9,FALSE)</f>
        <v>Business Management (MS/MBA)</v>
      </c>
    </row>
    <row r="26" spans="1:6" hidden="1" x14ac:dyDescent="0.35">
      <c r="A26" s="245" t="s">
        <v>139</v>
      </c>
      <c r="B26" s="143" t="s">
        <v>122</v>
      </c>
      <c r="C26" s="143" t="s">
        <v>140</v>
      </c>
      <c r="D26" s="143" t="s">
        <v>136</v>
      </c>
      <c r="E26" s="142" t="str">
        <f>VLOOKUP(Table4[[#This Row],[Cred Code]],CredCode16[],3,FALSE)</f>
        <v>GRAD</v>
      </c>
      <c r="F26" s="246" t="str">
        <f>VLOOKUP(Table4[[#This Row],[Cred Code]],CredCode16[],9,FALSE)</f>
        <v>Business Management (MS/MBA)</v>
      </c>
    </row>
    <row r="27" spans="1:6" hidden="1" x14ac:dyDescent="0.35">
      <c r="A27" s="245" t="s">
        <v>139</v>
      </c>
      <c r="B27" s="143" t="s">
        <v>122</v>
      </c>
      <c r="C27" s="143" t="s">
        <v>140</v>
      </c>
      <c r="D27" s="143" t="s">
        <v>136</v>
      </c>
      <c r="E27" s="142" t="str">
        <f>VLOOKUP(Table4[[#This Row],[Cred Code]],CredCode16[],3,FALSE)</f>
        <v>GRAD</v>
      </c>
      <c r="F27" s="246" t="str">
        <f>VLOOKUP(Table4[[#This Row],[Cred Code]],CredCode16[],9,FALSE)</f>
        <v>Business Management (MS/MBA)</v>
      </c>
    </row>
    <row r="28" spans="1:6" hidden="1" x14ac:dyDescent="0.35">
      <c r="A28" s="244" t="s">
        <v>139</v>
      </c>
      <c r="B28" s="142" t="s">
        <v>122</v>
      </c>
      <c r="C28" s="142" t="s">
        <v>140</v>
      </c>
      <c r="D28" s="142" t="s">
        <v>136</v>
      </c>
      <c r="E28" s="142" t="str">
        <f>VLOOKUP(Table4[[#This Row],[Cred Code]],CredCode16[],3,FALSE)</f>
        <v>GRAD</v>
      </c>
      <c r="F28" s="246" t="str">
        <f>VLOOKUP(Table4[[#This Row],[Cred Code]],CredCode16[],9,FALSE)</f>
        <v>Business Management (MS/MBA)</v>
      </c>
    </row>
    <row r="29" spans="1:6" hidden="1" x14ac:dyDescent="0.35">
      <c r="A29" s="245" t="s">
        <v>134</v>
      </c>
      <c r="B29" s="143" t="s">
        <v>122</v>
      </c>
      <c r="C29" s="143" t="s">
        <v>140</v>
      </c>
      <c r="D29" s="143" t="s">
        <v>136</v>
      </c>
      <c r="E29" s="142" t="str">
        <f>VLOOKUP(Table4[[#This Row],[Cred Code]],CredCode16[],3,FALSE)</f>
        <v>GRAD</v>
      </c>
      <c r="F29" s="246" t="str">
        <f>VLOOKUP(Table4[[#This Row],[Cred Code]],CredCode16[],9,FALSE)</f>
        <v>Business Management (MS/MBA)</v>
      </c>
    </row>
    <row r="30" spans="1:6" hidden="1" x14ac:dyDescent="0.35">
      <c r="A30" s="244" t="s">
        <v>134</v>
      </c>
      <c r="B30" s="142" t="s">
        <v>122</v>
      </c>
      <c r="C30" s="142" t="s">
        <v>140</v>
      </c>
      <c r="D30" s="142" t="s">
        <v>136</v>
      </c>
      <c r="E30" s="142" t="str">
        <f>VLOOKUP(Table4[[#This Row],[Cred Code]],CredCode16[],3,FALSE)</f>
        <v>GRAD</v>
      </c>
      <c r="F30" s="246" t="str">
        <f>VLOOKUP(Table4[[#This Row],[Cred Code]],CredCode16[],9,FALSE)</f>
        <v>Business Management (MS/MBA)</v>
      </c>
    </row>
    <row r="31" spans="1:6" hidden="1" x14ac:dyDescent="0.35">
      <c r="A31" s="245" t="s">
        <v>134</v>
      </c>
      <c r="B31" s="143" t="s">
        <v>122</v>
      </c>
      <c r="C31" s="143" t="s">
        <v>140</v>
      </c>
      <c r="D31" s="143" t="s">
        <v>136</v>
      </c>
      <c r="E31" s="142" t="str">
        <f>VLOOKUP(Table4[[#This Row],[Cred Code]],CredCode16[],3,FALSE)</f>
        <v>GRAD</v>
      </c>
      <c r="F31" s="246" t="str">
        <f>VLOOKUP(Table4[[#This Row],[Cred Code]],CredCode16[],9,FALSE)</f>
        <v>Business Management (MS/MBA)</v>
      </c>
    </row>
    <row r="32" spans="1:6" hidden="1" x14ac:dyDescent="0.35">
      <c r="A32" s="244" t="s">
        <v>134</v>
      </c>
      <c r="B32" s="142" t="s">
        <v>148</v>
      </c>
      <c r="C32" s="142" t="s">
        <v>140</v>
      </c>
      <c r="D32" s="142" t="s">
        <v>136</v>
      </c>
      <c r="E32" s="142" t="str">
        <f>VLOOKUP(Table4[[#This Row],[Cred Code]],CredCode16[],3,FALSE)</f>
        <v>GRAD</v>
      </c>
      <c r="F32" s="246" t="str">
        <f>VLOOKUP(Table4[[#This Row],[Cred Code]],CredCode16[],9,FALSE)</f>
        <v>Business Management (MS/MBA)</v>
      </c>
    </row>
    <row r="33" spans="1:6" x14ac:dyDescent="0.35">
      <c r="A33" s="244" t="s">
        <v>152</v>
      </c>
      <c r="B33" s="142" t="s">
        <v>122</v>
      </c>
      <c r="C33" s="142" t="s">
        <v>140</v>
      </c>
      <c r="D33" s="142" t="s">
        <v>136</v>
      </c>
      <c r="E33" s="142" t="str">
        <f>VLOOKUP(Table4[[#This Row],[Cred Code]],CredCode16[],3,FALSE)</f>
        <v>TRAD</v>
      </c>
      <c r="F33" s="246" t="str">
        <f>VLOOKUP(Table4[[#This Row],[Cred Code]],CredCode16[],9,FALSE)</f>
        <v>Business (BS/BBA)</v>
      </c>
    </row>
    <row r="34" spans="1:6" x14ac:dyDescent="0.35">
      <c r="A34" s="244" t="s">
        <v>154</v>
      </c>
      <c r="B34" s="142" t="s">
        <v>122</v>
      </c>
      <c r="C34" s="142" t="s">
        <v>140</v>
      </c>
      <c r="D34" s="142" t="s">
        <v>136</v>
      </c>
      <c r="E34" s="142" t="str">
        <f>VLOOKUP(Table4[[#This Row],[Cred Code]],CredCode16[],3,FALSE)</f>
        <v>TRAD</v>
      </c>
      <c r="F34" s="246" t="str">
        <f>VLOOKUP(Table4[[#This Row],[Cred Code]],CredCode16[],9,FALSE)</f>
        <v>Business (BS/BBA)</v>
      </c>
    </row>
    <row r="35" spans="1:6" x14ac:dyDescent="0.35">
      <c r="A35" s="245" t="s">
        <v>156</v>
      </c>
      <c r="B35" s="143" t="s">
        <v>122</v>
      </c>
      <c r="C35" s="143" t="s">
        <v>140</v>
      </c>
      <c r="D35" s="143" t="s">
        <v>136</v>
      </c>
      <c r="E35" s="142" t="str">
        <f>VLOOKUP(Table4[[#This Row],[Cred Code]],CredCode16[],3,FALSE)</f>
        <v>TRAD</v>
      </c>
      <c r="F35" s="246" t="str">
        <f>VLOOKUP(Table4[[#This Row],[Cred Code]],CredCode16[],9,FALSE)</f>
        <v>Business (BS/BBA)</v>
      </c>
    </row>
    <row r="36" spans="1:6" x14ac:dyDescent="0.35">
      <c r="A36" s="244" t="s">
        <v>156</v>
      </c>
      <c r="B36" s="142" t="s">
        <v>122</v>
      </c>
      <c r="C36" s="142" t="s">
        <v>140</v>
      </c>
      <c r="D36" s="142" t="s">
        <v>136</v>
      </c>
      <c r="E36" s="142" t="str">
        <f>VLOOKUP(Table4[[#This Row],[Cred Code]],CredCode16[],3,FALSE)</f>
        <v>TRAD</v>
      </c>
      <c r="F36" s="246" t="str">
        <f>VLOOKUP(Table4[[#This Row],[Cred Code]],CredCode16[],9,FALSE)</f>
        <v>Business (BS/BBA)</v>
      </c>
    </row>
    <row r="37" spans="1:6" x14ac:dyDescent="0.35">
      <c r="A37" s="245" t="s">
        <v>152</v>
      </c>
      <c r="B37" s="143" t="s">
        <v>122</v>
      </c>
      <c r="C37" s="143" t="s">
        <v>140</v>
      </c>
      <c r="D37" s="143" t="s">
        <v>136</v>
      </c>
      <c r="E37" s="142" t="str">
        <f>VLOOKUP(Table4[[#This Row],[Cred Code]],CredCode16[],3,FALSE)</f>
        <v>TRAD</v>
      </c>
      <c r="F37" s="246" t="str">
        <f>VLOOKUP(Table4[[#This Row],[Cred Code]],CredCode16[],9,FALSE)</f>
        <v>Business (BS/BBA)</v>
      </c>
    </row>
    <row r="38" spans="1:6" x14ac:dyDescent="0.35">
      <c r="A38" s="245" t="s">
        <v>151</v>
      </c>
      <c r="B38" s="143" t="s">
        <v>148</v>
      </c>
      <c r="C38" s="143" t="s">
        <v>140</v>
      </c>
      <c r="D38" s="143" t="s">
        <v>136</v>
      </c>
      <c r="E38" s="142" t="str">
        <f>VLOOKUP(Table4[[#This Row],[Cred Code]],CredCode16[],3,FALSE)</f>
        <v>TRAD</v>
      </c>
      <c r="F38" s="246" t="str">
        <f>VLOOKUP(Table4[[#This Row],[Cred Code]],CredCode16[],9,FALSE)</f>
        <v>Business (BS/BBA)</v>
      </c>
    </row>
    <row r="39" spans="1:6" hidden="1" x14ac:dyDescent="0.35">
      <c r="A39" s="245" t="s">
        <v>161</v>
      </c>
      <c r="B39" s="143" t="s">
        <v>122</v>
      </c>
      <c r="C39" s="143" t="s">
        <v>140</v>
      </c>
      <c r="D39" s="143" t="s">
        <v>136</v>
      </c>
      <c r="E39" s="142" t="str">
        <f>VLOOKUP(Table4[[#This Row],[Cred Code]],CredCode16[],3,FALSE)</f>
        <v>ADST</v>
      </c>
      <c r="F39" s="246" t="str">
        <f>VLOOKUP(Table4[[#This Row],[Cred Code]],CredCode16[],9,FALSE)</f>
        <v>Christian Ministry (AA/BA)</v>
      </c>
    </row>
    <row r="40" spans="1:6" hidden="1" x14ac:dyDescent="0.35">
      <c r="A40" s="244" t="s">
        <v>161</v>
      </c>
      <c r="B40" s="142" t="s">
        <v>122</v>
      </c>
      <c r="C40" s="142" t="s">
        <v>140</v>
      </c>
      <c r="D40" s="142" t="s">
        <v>136</v>
      </c>
      <c r="E40" s="142" t="str">
        <f>VLOOKUP(Table4[[#This Row],[Cred Code]],CredCode16[],3,FALSE)</f>
        <v>ADST</v>
      </c>
      <c r="F40" s="246" t="str">
        <f>VLOOKUP(Table4[[#This Row],[Cred Code]],CredCode16[],9,FALSE)</f>
        <v>Christian Ministry (AA/BA)</v>
      </c>
    </row>
    <row r="41" spans="1:6" x14ac:dyDescent="0.35">
      <c r="A41" s="244" t="s">
        <v>168</v>
      </c>
      <c r="B41" s="142" t="s">
        <v>122</v>
      </c>
      <c r="C41" s="142" t="s">
        <v>140</v>
      </c>
      <c r="D41" s="142" t="s">
        <v>136</v>
      </c>
      <c r="E41" s="142" t="str">
        <f>VLOOKUP(Table4[[#This Row],[Cred Code]],CredCode16[],3,FALSE)</f>
        <v>TRAD</v>
      </c>
      <c r="F41" s="246" t="str">
        <f>VLOOKUP(Table4[[#This Row],[Cred Code]],CredCode16[],9,FALSE)</f>
        <v>Communication Studies (BA/BS)</v>
      </c>
    </row>
    <row r="42" spans="1:6" x14ac:dyDescent="0.35">
      <c r="A42" s="244" t="s">
        <v>170</v>
      </c>
      <c r="B42" s="142" t="s">
        <v>122</v>
      </c>
      <c r="C42" s="142" t="s">
        <v>140</v>
      </c>
      <c r="D42" s="142" t="s">
        <v>136</v>
      </c>
      <c r="E42" s="142" t="str">
        <f>VLOOKUP(Table4[[#This Row],[Cred Code]],CredCode16[],3,FALSE)</f>
        <v>TRAD</v>
      </c>
      <c r="F42" s="246" t="str">
        <f>VLOOKUP(Table4[[#This Row],[Cred Code]],CredCode16[],9,FALSE)</f>
        <v>Communication Studies (BA/BS)</v>
      </c>
    </row>
    <row r="43" spans="1:6" x14ac:dyDescent="0.35">
      <c r="A43" s="245" t="s">
        <v>171</v>
      </c>
      <c r="B43" s="143" t="s">
        <v>122</v>
      </c>
      <c r="C43" s="143" t="s">
        <v>140</v>
      </c>
      <c r="D43" s="143" t="s">
        <v>136</v>
      </c>
      <c r="E43" s="142" t="str">
        <f>VLOOKUP(Table4[[#This Row],[Cred Code]],CredCode16[],3,FALSE)</f>
        <v>TRAD</v>
      </c>
      <c r="F43" s="246" t="str">
        <f>VLOOKUP(Table4[[#This Row],[Cred Code]],CredCode16[],9,FALSE)</f>
        <v>Communication Studies (BA/BS)</v>
      </c>
    </row>
    <row r="44" spans="1:6" x14ac:dyDescent="0.35">
      <c r="A44" s="244" t="s">
        <v>167</v>
      </c>
      <c r="B44" s="142" t="s">
        <v>122</v>
      </c>
      <c r="C44" s="142" t="s">
        <v>140</v>
      </c>
      <c r="D44" s="142" t="s">
        <v>136</v>
      </c>
      <c r="E44" s="142" t="str">
        <f>VLOOKUP(Table4[[#This Row],[Cred Code]],CredCode16[],3,FALSE)</f>
        <v>TRAD</v>
      </c>
      <c r="F44" s="246" t="str">
        <f>VLOOKUP(Table4[[#This Row],[Cred Code]],CredCode16[],9,FALSE)</f>
        <v>Communication Studies (BA/BS)</v>
      </c>
    </row>
    <row r="45" spans="1:6" x14ac:dyDescent="0.35">
      <c r="A45" s="245" t="s">
        <v>171</v>
      </c>
      <c r="B45" s="143" t="s">
        <v>122</v>
      </c>
      <c r="C45" s="143" t="s">
        <v>140</v>
      </c>
      <c r="D45" s="143" t="s">
        <v>136</v>
      </c>
      <c r="E45" s="142" t="str">
        <f>VLOOKUP(Table4[[#This Row],[Cred Code]],CredCode16[],3,FALSE)</f>
        <v>TRAD</v>
      </c>
      <c r="F45" s="246" t="str">
        <f>VLOOKUP(Table4[[#This Row],[Cred Code]],CredCode16[],9,FALSE)</f>
        <v>Communication Studies (BA/BS)</v>
      </c>
    </row>
    <row r="46" spans="1:6" hidden="1" x14ac:dyDescent="0.35">
      <c r="A46" s="245" t="s">
        <v>175</v>
      </c>
      <c r="B46" s="143" t="s">
        <v>122</v>
      </c>
      <c r="C46" s="143" t="s">
        <v>140</v>
      </c>
      <c r="D46" s="143" t="s">
        <v>136</v>
      </c>
      <c r="E46" s="142" t="str">
        <f>VLOOKUP(Table4[[#This Row],[Cred Code]],CredCode16[],3,FALSE)</f>
        <v>ADST</v>
      </c>
      <c r="F46" s="246" t="str">
        <f>VLOOKUP(Table4[[#This Row],[Cred Code]],CredCode16[],9,FALSE)</f>
        <v>Computer Information Technology (BS)</v>
      </c>
    </row>
    <row r="47" spans="1:6" x14ac:dyDescent="0.35">
      <c r="A47" s="245" t="s">
        <v>199</v>
      </c>
      <c r="B47" s="143" t="s">
        <v>122</v>
      </c>
      <c r="C47" s="143" t="s">
        <v>140</v>
      </c>
      <c r="D47" s="143" t="s">
        <v>136</v>
      </c>
      <c r="E47" s="142" t="str">
        <f>VLOOKUP(Table4[[#This Row],[Cred Code]],CredCode16[],3,FALSE)</f>
        <v>TRAD</v>
      </c>
      <c r="F47" s="246" t="str">
        <f>VLOOKUP(Table4[[#This Row],[Cred Code]],CredCode16[],9,FALSE)</f>
        <v>Exercise &amp; Sport Science (BS)</v>
      </c>
    </row>
    <row r="48" spans="1:6" hidden="1" x14ac:dyDescent="0.35">
      <c r="A48" s="245" t="s">
        <v>206</v>
      </c>
      <c r="B48" s="143" t="s">
        <v>122</v>
      </c>
      <c r="C48" s="143" t="s">
        <v>140</v>
      </c>
      <c r="D48" s="143" t="s">
        <v>136</v>
      </c>
      <c r="E48" s="142" t="str">
        <f>VLOOKUP(Table4[[#This Row],[Cred Code]],CredCode16[],3,FALSE)</f>
        <v>ADST</v>
      </c>
      <c r="F48" s="246" t="str">
        <f>VLOOKUP(Table4[[#This Row],[Cred Code]],CredCode16[],9,FALSE)</f>
        <v>Health Care Administration (BS)</v>
      </c>
    </row>
    <row r="49" spans="1:6" hidden="1" x14ac:dyDescent="0.35">
      <c r="A49" s="245" t="s">
        <v>210</v>
      </c>
      <c r="B49" s="143" t="s">
        <v>122</v>
      </c>
      <c r="C49" s="143" t="s">
        <v>140</v>
      </c>
      <c r="D49" s="143" t="s">
        <v>136</v>
      </c>
      <c r="E49" s="142" t="str">
        <f>VLOOKUP(Table4[[#This Row],[Cred Code]],CredCode16[],3,FALSE)</f>
        <v>GRAD</v>
      </c>
      <c r="F49" s="246" t="str">
        <f>VLOOKUP(Table4[[#This Row],[Cred Code]],CredCode16[],9,FALSE)</f>
        <v>Leadership and Professional Practice (EdD)</v>
      </c>
    </row>
    <row r="50" spans="1:6" hidden="1" x14ac:dyDescent="0.35">
      <c r="A50" s="244" t="s">
        <v>210</v>
      </c>
      <c r="B50" s="142" t="s">
        <v>122</v>
      </c>
      <c r="C50" s="142" t="s">
        <v>140</v>
      </c>
      <c r="D50" s="142" t="s">
        <v>136</v>
      </c>
      <c r="E50" s="142" t="str">
        <f>VLOOKUP(Table4[[#This Row],[Cred Code]],CredCode16[],3,FALSE)</f>
        <v>GRAD</v>
      </c>
      <c r="F50" s="246" t="str">
        <f>VLOOKUP(Table4[[#This Row],[Cred Code]],CredCode16[],9,FALSE)</f>
        <v>Leadership and Professional Practice (EdD)</v>
      </c>
    </row>
    <row r="51" spans="1:6" hidden="1" x14ac:dyDescent="0.35">
      <c r="A51" s="245" t="s">
        <v>212</v>
      </c>
      <c r="B51" s="143" t="s">
        <v>122</v>
      </c>
      <c r="C51" s="143" t="s">
        <v>140</v>
      </c>
      <c r="D51" s="143" t="s">
        <v>136</v>
      </c>
      <c r="E51" s="142" t="str">
        <f>VLOOKUP(Table4[[#This Row],[Cred Code]],CredCode16[],3,FALSE)</f>
        <v>ADST</v>
      </c>
      <c r="F51" s="246" t="str">
        <f>VLOOKUP(Table4[[#This Row],[Cred Code]],CredCode16[],9,FALSE)</f>
        <v>Management and Leadership (BA)</v>
      </c>
    </row>
    <row r="52" spans="1:6" hidden="1" x14ac:dyDescent="0.35">
      <c r="A52" s="245" t="s">
        <v>212</v>
      </c>
      <c r="B52" s="143" t="s">
        <v>122</v>
      </c>
      <c r="C52" s="143" t="s">
        <v>140</v>
      </c>
      <c r="D52" s="143" t="s">
        <v>136</v>
      </c>
      <c r="E52" s="142" t="str">
        <f>VLOOKUP(Table4[[#This Row],[Cred Code]],CredCode16[],3,FALSE)</f>
        <v>ADST</v>
      </c>
      <c r="F52" s="246" t="str">
        <f>VLOOKUP(Table4[[#This Row],[Cred Code]],CredCode16[],9,FALSE)</f>
        <v>Management and Leadership (BA)</v>
      </c>
    </row>
    <row r="53" spans="1:6" hidden="1" x14ac:dyDescent="0.35">
      <c r="A53" s="245" t="s">
        <v>212</v>
      </c>
      <c r="B53" s="143" t="s">
        <v>122</v>
      </c>
      <c r="C53" s="143" t="s">
        <v>140</v>
      </c>
      <c r="D53" s="143" t="s">
        <v>136</v>
      </c>
      <c r="E53" s="142" t="str">
        <f>VLOOKUP(Table4[[#This Row],[Cred Code]],CredCode16[],3,FALSE)</f>
        <v>ADST</v>
      </c>
      <c r="F53" s="246" t="str">
        <f>VLOOKUP(Table4[[#This Row],[Cred Code]],CredCode16[],9,FALSE)</f>
        <v>Management and Leadership (BA)</v>
      </c>
    </row>
    <row r="54" spans="1:6" hidden="1" x14ac:dyDescent="0.35">
      <c r="A54" s="244" t="s">
        <v>212</v>
      </c>
      <c r="B54" s="142" t="s">
        <v>122</v>
      </c>
      <c r="C54" s="142" t="s">
        <v>140</v>
      </c>
      <c r="D54" s="142" t="s">
        <v>136</v>
      </c>
      <c r="E54" s="142" t="str">
        <f>VLOOKUP(Table4[[#This Row],[Cred Code]],CredCode16[],3,FALSE)</f>
        <v>ADST</v>
      </c>
      <c r="F54" s="246" t="str">
        <f>VLOOKUP(Table4[[#This Row],[Cred Code]],CredCode16[],9,FALSE)</f>
        <v>Management and Leadership (BA)</v>
      </c>
    </row>
    <row r="55" spans="1:6" hidden="1" x14ac:dyDescent="0.35">
      <c r="A55" s="244" t="s">
        <v>212</v>
      </c>
      <c r="B55" s="142" t="s">
        <v>122</v>
      </c>
      <c r="C55" s="142" t="s">
        <v>140</v>
      </c>
      <c r="D55" s="142" t="s">
        <v>136</v>
      </c>
      <c r="E55" s="142" t="str">
        <f>VLOOKUP(Table4[[#This Row],[Cred Code]],CredCode16[],3,FALSE)</f>
        <v>ADST</v>
      </c>
      <c r="F55" s="246" t="str">
        <f>VLOOKUP(Table4[[#This Row],[Cred Code]],CredCode16[],9,FALSE)</f>
        <v>Management and Leadership (BA)</v>
      </c>
    </row>
    <row r="56" spans="1:6" hidden="1" x14ac:dyDescent="0.35">
      <c r="A56" s="245" t="s">
        <v>212</v>
      </c>
      <c r="B56" s="143" t="s">
        <v>122</v>
      </c>
      <c r="C56" s="143" t="s">
        <v>140</v>
      </c>
      <c r="D56" s="143" t="s">
        <v>136</v>
      </c>
      <c r="E56" s="142" t="str">
        <f>VLOOKUP(Table4[[#This Row],[Cred Code]],CredCode16[],3,FALSE)</f>
        <v>ADST</v>
      </c>
      <c r="F56" s="246" t="str">
        <f>VLOOKUP(Table4[[#This Row],[Cred Code]],CredCode16[],9,FALSE)</f>
        <v>Management and Leadership (BA)</v>
      </c>
    </row>
    <row r="57" spans="1:6" hidden="1" x14ac:dyDescent="0.35">
      <c r="A57" s="244" t="s">
        <v>212</v>
      </c>
      <c r="B57" s="142" t="s">
        <v>122</v>
      </c>
      <c r="C57" s="142" t="s">
        <v>140</v>
      </c>
      <c r="D57" s="142" t="s">
        <v>136</v>
      </c>
      <c r="E57" s="142" t="str">
        <f>VLOOKUP(Table4[[#This Row],[Cred Code]],CredCode16[],3,FALSE)</f>
        <v>ADST</v>
      </c>
      <c r="F57" s="246" t="str">
        <f>VLOOKUP(Table4[[#This Row],[Cred Code]],CredCode16[],9,FALSE)</f>
        <v>Management and Leadership (BA)</v>
      </c>
    </row>
    <row r="58" spans="1:6" hidden="1" x14ac:dyDescent="0.35">
      <c r="A58" s="245" t="s">
        <v>212</v>
      </c>
      <c r="B58" s="143" t="s">
        <v>122</v>
      </c>
      <c r="C58" s="143" t="s">
        <v>140</v>
      </c>
      <c r="D58" s="143" t="s">
        <v>136</v>
      </c>
      <c r="E58" s="142" t="str">
        <f>VLOOKUP(Table4[[#This Row],[Cred Code]],CredCode16[],3,FALSE)</f>
        <v>ADST</v>
      </c>
      <c r="F58" s="246" t="str">
        <f>VLOOKUP(Table4[[#This Row],[Cred Code]],CredCode16[],9,FALSE)</f>
        <v>Management and Leadership (BA)</v>
      </c>
    </row>
    <row r="59" spans="1:6" hidden="1" x14ac:dyDescent="0.35">
      <c r="A59" s="244" t="s">
        <v>212</v>
      </c>
      <c r="B59" s="142" t="s">
        <v>122</v>
      </c>
      <c r="C59" s="142" t="s">
        <v>140</v>
      </c>
      <c r="D59" s="142" t="s">
        <v>136</v>
      </c>
      <c r="E59" s="142" t="str">
        <f>VLOOKUP(Table4[[#This Row],[Cred Code]],CredCode16[],3,FALSE)</f>
        <v>ADST</v>
      </c>
      <c r="F59" s="246" t="str">
        <f>VLOOKUP(Table4[[#This Row],[Cred Code]],CredCode16[],9,FALSE)</f>
        <v>Management and Leadership (BA)</v>
      </c>
    </row>
    <row r="60" spans="1:6" hidden="1" x14ac:dyDescent="0.35">
      <c r="A60" s="244" t="s">
        <v>212</v>
      </c>
      <c r="B60" s="142" t="s">
        <v>122</v>
      </c>
      <c r="C60" s="142" t="s">
        <v>140</v>
      </c>
      <c r="D60" s="142" t="s">
        <v>136</v>
      </c>
      <c r="E60" s="142" t="str">
        <f>VLOOKUP(Table4[[#This Row],[Cred Code]],CredCode16[],3,FALSE)</f>
        <v>ADST</v>
      </c>
      <c r="F60" s="246" t="str">
        <f>VLOOKUP(Table4[[#This Row],[Cred Code]],CredCode16[],9,FALSE)</f>
        <v>Management and Leadership (BA)</v>
      </c>
    </row>
    <row r="61" spans="1:6" hidden="1" x14ac:dyDescent="0.35">
      <c r="A61" s="245" t="s">
        <v>212</v>
      </c>
      <c r="B61" s="143" t="s">
        <v>122</v>
      </c>
      <c r="C61" s="143" t="s">
        <v>140</v>
      </c>
      <c r="D61" s="143" t="s">
        <v>136</v>
      </c>
      <c r="E61" s="142" t="str">
        <f>VLOOKUP(Table4[[#This Row],[Cred Code]],CredCode16[],3,FALSE)</f>
        <v>ADST</v>
      </c>
      <c r="F61" s="246" t="str">
        <f>VLOOKUP(Table4[[#This Row],[Cred Code]],CredCode16[],9,FALSE)</f>
        <v>Management and Leadership (BA)</v>
      </c>
    </row>
    <row r="62" spans="1:6" hidden="1" x14ac:dyDescent="0.35">
      <c r="A62" s="244" t="s">
        <v>212</v>
      </c>
      <c r="B62" s="142" t="s">
        <v>122</v>
      </c>
      <c r="C62" s="142" t="s">
        <v>140</v>
      </c>
      <c r="D62" s="142" t="s">
        <v>136</v>
      </c>
      <c r="E62" s="142" t="str">
        <f>VLOOKUP(Table4[[#This Row],[Cred Code]],CredCode16[],3,FALSE)</f>
        <v>ADST</v>
      </c>
      <c r="F62" s="246" t="str">
        <f>VLOOKUP(Table4[[#This Row],[Cred Code]],CredCode16[],9,FALSE)</f>
        <v>Management and Leadership (BA)</v>
      </c>
    </row>
    <row r="63" spans="1:6" hidden="1" x14ac:dyDescent="0.35">
      <c r="A63" s="244" t="s">
        <v>212</v>
      </c>
      <c r="B63" s="142" t="s">
        <v>122</v>
      </c>
      <c r="C63" s="142" t="s">
        <v>140</v>
      </c>
      <c r="D63" s="142" t="s">
        <v>136</v>
      </c>
      <c r="E63" s="142" t="str">
        <f>VLOOKUP(Table4[[#This Row],[Cred Code]],CredCode16[],3,FALSE)</f>
        <v>ADST</v>
      </c>
      <c r="F63" s="246" t="str">
        <f>VLOOKUP(Table4[[#This Row],[Cred Code]],CredCode16[],9,FALSE)</f>
        <v>Management and Leadership (BA)</v>
      </c>
    </row>
    <row r="64" spans="1:6" hidden="1" x14ac:dyDescent="0.35">
      <c r="A64" s="245" t="s">
        <v>212</v>
      </c>
      <c r="B64" s="143" t="s">
        <v>122</v>
      </c>
      <c r="C64" s="143" t="s">
        <v>140</v>
      </c>
      <c r="D64" s="143" t="s">
        <v>136</v>
      </c>
      <c r="E64" s="142" t="str">
        <f>VLOOKUP(Table4[[#This Row],[Cred Code]],CredCode16[],3,FALSE)</f>
        <v>ADST</v>
      </c>
      <c r="F64" s="246" t="str">
        <f>VLOOKUP(Table4[[#This Row],[Cred Code]],CredCode16[],9,FALSE)</f>
        <v>Management and Leadership (BA)</v>
      </c>
    </row>
    <row r="65" spans="1:6" hidden="1" x14ac:dyDescent="0.35">
      <c r="A65" s="245" t="s">
        <v>212</v>
      </c>
      <c r="B65" s="143" t="s">
        <v>122</v>
      </c>
      <c r="C65" s="143" t="s">
        <v>140</v>
      </c>
      <c r="D65" s="143" t="s">
        <v>136</v>
      </c>
      <c r="E65" s="142" t="str">
        <f>VLOOKUP(Table4[[#This Row],[Cred Code]],CredCode16[],3,FALSE)</f>
        <v>ADST</v>
      </c>
      <c r="F65" s="246" t="str">
        <f>VLOOKUP(Table4[[#This Row],[Cred Code]],CredCode16[],9,FALSE)</f>
        <v>Management and Leadership (BA)</v>
      </c>
    </row>
    <row r="66" spans="1:6" hidden="1" x14ac:dyDescent="0.35">
      <c r="A66" s="244" t="s">
        <v>212</v>
      </c>
      <c r="B66" s="142" t="s">
        <v>148</v>
      </c>
      <c r="C66" s="142" t="s">
        <v>140</v>
      </c>
      <c r="D66" s="142" t="s">
        <v>136</v>
      </c>
      <c r="E66" s="142" t="str">
        <f>VLOOKUP(Table4[[#This Row],[Cred Code]],CredCode16[],3,FALSE)</f>
        <v>ADST</v>
      </c>
      <c r="F66" s="246" t="str">
        <f>VLOOKUP(Table4[[#This Row],[Cred Code]],CredCode16[],9,FALSE)</f>
        <v>Management and Leadership (BA)</v>
      </c>
    </row>
    <row r="67" spans="1:6" hidden="1" x14ac:dyDescent="0.35">
      <c r="A67" s="245" t="s">
        <v>212</v>
      </c>
      <c r="B67" s="143" t="s">
        <v>148</v>
      </c>
      <c r="C67" s="143" t="s">
        <v>140</v>
      </c>
      <c r="D67" s="143" t="s">
        <v>136</v>
      </c>
      <c r="E67" s="142" t="str">
        <f>VLOOKUP(Table4[[#This Row],[Cred Code]],CredCode16[],3,FALSE)</f>
        <v>ADST</v>
      </c>
      <c r="F67" s="246" t="str">
        <f>VLOOKUP(Table4[[#This Row],[Cred Code]],CredCode16[],9,FALSE)</f>
        <v>Management and Leadership (BA)</v>
      </c>
    </row>
    <row r="68" spans="1:6" x14ac:dyDescent="0.35">
      <c r="A68" s="245" t="s">
        <v>214</v>
      </c>
      <c r="B68" s="143" t="s">
        <v>122</v>
      </c>
      <c r="C68" s="143" t="s">
        <v>140</v>
      </c>
      <c r="D68" s="143" t="s">
        <v>136</v>
      </c>
      <c r="E68" s="142" t="str">
        <f>VLOOKUP(Table4[[#This Row],[Cred Code]],CredCode16[],3,FALSE)</f>
        <v>TRAD</v>
      </c>
      <c r="F68" s="246" t="str">
        <f>VLOOKUP(Table4[[#This Row],[Cred Code]],CredCode16[],9,FALSE)</f>
        <v>Music (AA/BA/BS/BM)</v>
      </c>
    </row>
    <row r="69" spans="1:6" x14ac:dyDescent="0.35">
      <c r="A69" s="244" t="s">
        <v>214</v>
      </c>
      <c r="B69" s="142" t="s">
        <v>122</v>
      </c>
      <c r="C69" s="142" t="s">
        <v>140</v>
      </c>
      <c r="D69" s="142" t="s">
        <v>136</v>
      </c>
      <c r="E69" s="142" t="str">
        <f>VLOOKUP(Table4[[#This Row],[Cred Code]],CredCode16[],3,FALSE)</f>
        <v>TRAD</v>
      </c>
      <c r="F69" s="246" t="str">
        <f>VLOOKUP(Table4[[#This Row],[Cred Code]],CredCode16[],9,FALSE)</f>
        <v>Music (AA/BA/BS/BM)</v>
      </c>
    </row>
    <row r="70" spans="1:6" x14ac:dyDescent="0.35">
      <c r="A70" s="245" t="s">
        <v>217</v>
      </c>
      <c r="B70" s="143" t="s">
        <v>122</v>
      </c>
      <c r="C70" s="143" t="s">
        <v>140</v>
      </c>
      <c r="D70" s="143" t="s">
        <v>136</v>
      </c>
      <c r="E70" s="142" t="str">
        <f>VLOOKUP(Table4[[#This Row],[Cred Code]],CredCode16[],3,FALSE)</f>
        <v>TRAD</v>
      </c>
      <c r="F70" s="246" t="str">
        <f>VLOOKUP(Table4[[#This Row],[Cred Code]],CredCode16[],9,FALSE)</f>
        <v>Music (AA/BA/BS/BM)</v>
      </c>
    </row>
    <row r="71" spans="1:6" x14ac:dyDescent="0.35">
      <c r="A71" s="245" t="s">
        <v>215</v>
      </c>
      <c r="B71" s="143" t="s">
        <v>122</v>
      </c>
      <c r="C71" s="143" t="s">
        <v>140</v>
      </c>
      <c r="D71" s="143" t="s">
        <v>136</v>
      </c>
      <c r="E71" s="142" t="str">
        <f>VLOOKUP(Table4[[#This Row],[Cred Code]],CredCode16[],3,FALSE)</f>
        <v>TRAD</v>
      </c>
      <c r="F71" s="246" t="str">
        <f>VLOOKUP(Table4[[#This Row],[Cred Code]],CredCode16[],9,FALSE)</f>
        <v>NPWI</v>
      </c>
    </row>
    <row r="72" spans="1:6" hidden="1" x14ac:dyDescent="0.35">
      <c r="A72" s="244" t="s">
        <v>219</v>
      </c>
      <c r="B72" s="142" t="s">
        <v>122</v>
      </c>
      <c r="C72" s="142" t="s">
        <v>140</v>
      </c>
      <c r="D72" s="142" t="s">
        <v>136</v>
      </c>
      <c r="E72" s="142" t="str">
        <f>VLOOKUP(Table4[[#This Row],[Cred Code]],CredCode16[],3,FALSE)</f>
        <v>GRAD</v>
      </c>
      <c r="F72" s="246" t="str">
        <f>VLOOKUP(Table4[[#This Row],[Cred Code]],CredCode16[],9,FALSE)</f>
        <v>Organizational Leadership (MOL)</v>
      </c>
    </row>
    <row r="73" spans="1:6" hidden="1" x14ac:dyDescent="0.35">
      <c r="A73" s="244" t="s">
        <v>219</v>
      </c>
      <c r="B73" s="142" t="s">
        <v>122</v>
      </c>
      <c r="C73" s="142" t="s">
        <v>140</v>
      </c>
      <c r="D73" s="142" t="s">
        <v>136</v>
      </c>
      <c r="E73" s="142" t="str">
        <f>VLOOKUP(Table4[[#This Row],[Cred Code]],CredCode16[],3,FALSE)</f>
        <v>GRAD</v>
      </c>
      <c r="F73" s="246" t="str">
        <f>VLOOKUP(Table4[[#This Row],[Cred Code]],CredCode16[],9,FALSE)</f>
        <v>Organizational Leadership (MOL)</v>
      </c>
    </row>
    <row r="74" spans="1:6" hidden="1" x14ac:dyDescent="0.35">
      <c r="A74" s="245" t="s">
        <v>219</v>
      </c>
      <c r="B74" s="143" t="s">
        <v>122</v>
      </c>
      <c r="C74" s="143" t="s">
        <v>140</v>
      </c>
      <c r="D74" s="143" t="s">
        <v>136</v>
      </c>
      <c r="E74" s="142" t="str">
        <f>VLOOKUP(Table4[[#This Row],[Cred Code]],CredCode16[],3,FALSE)</f>
        <v>GRAD</v>
      </c>
      <c r="F74" s="246" t="str">
        <f>VLOOKUP(Table4[[#This Row],[Cred Code]],CredCode16[],9,FALSE)</f>
        <v>Organizational Leadership (MOL)</v>
      </c>
    </row>
    <row r="75" spans="1:6" hidden="1" x14ac:dyDescent="0.35">
      <c r="A75" s="244" t="s">
        <v>219</v>
      </c>
      <c r="B75" s="142" t="s">
        <v>122</v>
      </c>
      <c r="C75" s="142" t="s">
        <v>140</v>
      </c>
      <c r="D75" s="142" t="s">
        <v>136</v>
      </c>
      <c r="E75" s="142" t="str">
        <f>VLOOKUP(Table4[[#This Row],[Cred Code]],CredCode16[],3,FALSE)</f>
        <v>GRAD</v>
      </c>
      <c r="F75" s="246" t="str">
        <f>VLOOKUP(Table4[[#This Row],[Cred Code]],CredCode16[],9,FALSE)</f>
        <v>Organizational Leadership (MOL)</v>
      </c>
    </row>
    <row r="76" spans="1:6" hidden="1" x14ac:dyDescent="0.35">
      <c r="A76" s="245" t="s">
        <v>219</v>
      </c>
      <c r="B76" s="143" t="s">
        <v>122</v>
      </c>
      <c r="C76" s="143" t="s">
        <v>140</v>
      </c>
      <c r="D76" s="143" t="s">
        <v>136</v>
      </c>
      <c r="E76" s="142" t="str">
        <f>VLOOKUP(Table4[[#This Row],[Cred Code]],CredCode16[],3,FALSE)</f>
        <v>GRAD</v>
      </c>
      <c r="F76" s="246" t="str">
        <f>VLOOKUP(Table4[[#This Row],[Cred Code]],CredCode16[],9,FALSE)</f>
        <v>Organizational Leadership (MOL)</v>
      </c>
    </row>
    <row r="77" spans="1:6" hidden="1" x14ac:dyDescent="0.35">
      <c r="A77" s="245" t="s">
        <v>219</v>
      </c>
      <c r="B77" s="143" t="s">
        <v>122</v>
      </c>
      <c r="C77" s="143" t="s">
        <v>140</v>
      </c>
      <c r="D77" s="143" t="s">
        <v>136</v>
      </c>
      <c r="E77" s="142" t="str">
        <f>VLOOKUP(Table4[[#This Row],[Cred Code]],CredCode16[],3,FALSE)</f>
        <v>GRAD</v>
      </c>
      <c r="F77" s="246" t="str">
        <f>VLOOKUP(Table4[[#This Row],[Cred Code]],CredCode16[],9,FALSE)</f>
        <v>Organizational Leadership (MOL)</v>
      </c>
    </row>
    <row r="78" spans="1:6" hidden="1" x14ac:dyDescent="0.35">
      <c r="A78" s="244" t="s">
        <v>219</v>
      </c>
      <c r="B78" s="142" t="s">
        <v>148</v>
      </c>
      <c r="C78" s="142" t="s">
        <v>140</v>
      </c>
      <c r="D78" s="142" t="s">
        <v>136</v>
      </c>
      <c r="E78" s="142" t="str">
        <f>VLOOKUP(Table4[[#This Row],[Cred Code]],CredCode16[],3,FALSE)</f>
        <v>GRAD</v>
      </c>
      <c r="F78" s="246" t="str">
        <f>VLOOKUP(Table4[[#This Row],[Cred Code]],CredCode16[],9,FALSE)</f>
        <v>Organizational Leadership (MOL)</v>
      </c>
    </row>
    <row r="79" spans="1:6" hidden="1" x14ac:dyDescent="0.35">
      <c r="A79" s="244" t="s">
        <v>220</v>
      </c>
      <c r="B79" s="142" t="s">
        <v>122</v>
      </c>
      <c r="C79" s="142" t="s">
        <v>140</v>
      </c>
      <c r="D79" s="142" t="s">
        <v>136</v>
      </c>
      <c r="E79" s="142" t="str">
        <f>VLOOKUP(Table4[[#This Row],[Cred Code]],CredCode16[],3,FALSE)</f>
        <v>GRAD</v>
      </c>
      <c r="F79" s="246" t="str">
        <f>VLOOKUP(Table4[[#This Row],[Cred Code]],CredCode16[],9,FALSE)</f>
        <v>Physician Assistant (MSM)</v>
      </c>
    </row>
    <row r="80" spans="1:6" x14ac:dyDescent="0.35">
      <c r="A80" s="245" t="s">
        <v>228</v>
      </c>
      <c r="B80" s="143" t="s">
        <v>122</v>
      </c>
      <c r="C80" s="143" t="s">
        <v>140</v>
      </c>
      <c r="D80" s="143" t="s">
        <v>136</v>
      </c>
      <c r="E80" s="142" t="str">
        <f>VLOOKUP(Table4[[#This Row],[Cred Code]],CredCode16[],3,FALSE)</f>
        <v>TRAD</v>
      </c>
      <c r="F80" s="246" t="str">
        <f>VLOOKUP(Table4[[#This Row],[Cred Code]],CredCode16[],9,FALSE)</f>
        <v>Religion (BA)</v>
      </c>
    </row>
    <row r="81" spans="1:6" x14ac:dyDescent="0.35">
      <c r="A81" s="244" t="s">
        <v>235</v>
      </c>
      <c r="B81" s="142" t="s">
        <v>122</v>
      </c>
      <c r="C81" s="142" t="s">
        <v>140</v>
      </c>
      <c r="D81" s="142" t="s">
        <v>136</v>
      </c>
      <c r="E81" s="142" t="str">
        <f>VLOOKUP(Table4[[#This Row],[Cred Code]],CredCode16[],3,FALSE)</f>
        <v>TRAD</v>
      </c>
      <c r="F81" s="246" t="str">
        <f>VLOOKUP(Table4[[#This Row],[Cred Code]],CredCode16[],9,FALSE)</f>
        <v>Science, Engineering, &amp; Math (BS)</v>
      </c>
    </row>
    <row r="82" spans="1:6" x14ac:dyDescent="0.35">
      <c r="A82" s="244" t="s">
        <v>243</v>
      </c>
      <c r="B82" s="142" t="s">
        <v>122</v>
      </c>
      <c r="C82" s="142" t="s">
        <v>140</v>
      </c>
      <c r="D82" s="142" t="s">
        <v>136</v>
      </c>
      <c r="E82" s="142" t="str">
        <f>VLOOKUP(Table4[[#This Row],[Cred Code]],CredCode16[],3,FALSE)</f>
        <v>TRAD</v>
      </c>
      <c r="F82" s="246" t="str">
        <f>VLOOKUP(Table4[[#This Row],[Cred Code]],CredCode16[],9,FALSE)</f>
        <v>Social &amp; Behavioral Sciences (BS/BA)</v>
      </c>
    </row>
    <row r="83" spans="1:6" x14ac:dyDescent="0.35">
      <c r="A83" s="245" t="s">
        <v>240</v>
      </c>
      <c r="B83" s="143" t="s">
        <v>122</v>
      </c>
      <c r="C83" s="143" t="s">
        <v>140</v>
      </c>
      <c r="D83" s="143" t="s">
        <v>136</v>
      </c>
      <c r="E83" s="142" t="str">
        <f>VLOOKUP(Table4[[#This Row],[Cred Code]],CredCode16[],3,FALSE)</f>
        <v>TRAD</v>
      </c>
      <c r="F83" s="246" t="str">
        <f>VLOOKUP(Table4[[#This Row],[Cred Code]],CredCode16[],9,FALSE)</f>
        <v>Social &amp; Behavioral Sciences (BS/BA)</v>
      </c>
    </row>
    <row r="84" spans="1:6" x14ac:dyDescent="0.35">
      <c r="A84" s="244" t="s">
        <v>240</v>
      </c>
      <c r="B84" s="142" t="s">
        <v>122</v>
      </c>
      <c r="C84" s="142" t="s">
        <v>140</v>
      </c>
      <c r="D84" s="142" t="s">
        <v>136</v>
      </c>
      <c r="E84" s="142" t="str">
        <f>VLOOKUP(Table4[[#This Row],[Cred Code]],CredCode16[],3,FALSE)</f>
        <v>TRAD</v>
      </c>
      <c r="F84" s="246" t="str">
        <f>VLOOKUP(Table4[[#This Row],[Cred Code]],CredCode16[],9,FALSE)</f>
        <v>Social &amp; Behavioral Sciences (BS/BA)</v>
      </c>
    </row>
    <row r="85" spans="1:6" x14ac:dyDescent="0.35">
      <c r="A85" s="245" t="s">
        <v>240</v>
      </c>
      <c r="B85" s="143" t="s">
        <v>122</v>
      </c>
      <c r="C85" s="143" t="s">
        <v>140</v>
      </c>
      <c r="D85" s="143" t="s">
        <v>136</v>
      </c>
      <c r="E85" s="142" t="str">
        <f>VLOOKUP(Table4[[#This Row],[Cred Code]],CredCode16[],3,FALSE)</f>
        <v>TRAD</v>
      </c>
      <c r="F85" s="246" t="str">
        <f>VLOOKUP(Table4[[#This Row],[Cred Code]],CredCode16[],9,FALSE)</f>
        <v>Social &amp; Behavioral Sciences (BS/BA)</v>
      </c>
    </row>
    <row r="86" spans="1:6" x14ac:dyDescent="0.35">
      <c r="A86" s="245" t="s">
        <v>216</v>
      </c>
      <c r="B86" s="143" t="s">
        <v>122</v>
      </c>
      <c r="C86" s="143" t="s">
        <v>140</v>
      </c>
      <c r="D86" s="143" t="s">
        <v>136</v>
      </c>
      <c r="E86" s="142" t="str">
        <f>VLOOKUP(Table4[[#This Row],[Cred Code]],CredCode16[],3,FALSE)</f>
        <v>TRAD</v>
      </c>
      <c r="F86" s="246" t="str">
        <f>VLOOKUP(Table4[[#This Row],[Cred Code]],CredCode16[],9,FALSE)</f>
        <v>Worship (BA)</v>
      </c>
    </row>
    <row r="87" spans="1:6" hidden="1" x14ac:dyDescent="0.35">
      <c r="A87" s="245" t="s">
        <v>134</v>
      </c>
      <c r="B87" s="143" t="s">
        <v>122</v>
      </c>
      <c r="C87" s="143" t="s">
        <v>137</v>
      </c>
      <c r="D87" s="143" t="s">
        <v>136</v>
      </c>
      <c r="E87" s="142" t="str">
        <f>VLOOKUP(Table4[[#This Row],[Cred Code]],CredCode16[],3,FALSE)</f>
        <v>GRAD</v>
      </c>
      <c r="F87" s="246" t="str">
        <f>VLOOKUP(Table4[[#This Row],[Cred Code]],CredCode16[],9,FALSE)</f>
        <v>Business Management (MS/MBA)</v>
      </c>
    </row>
    <row r="88" spans="1:6" hidden="1" x14ac:dyDescent="0.35">
      <c r="A88" s="245" t="s">
        <v>139</v>
      </c>
      <c r="B88" s="143" t="s">
        <v>122</v>
      </c>
      <c r="C88" s="143" t="s">
        <v>137</v>
      </c>
      <c r="D88" s="143" t="s">
        <v>136</v>
      </c>
      <c r="E88" s="142" t="str">
        <f>VLOOKUP(Table4[[#This Row],[Cred Code]],CredCode16[],3,FALSE)</f>
        <v>GRAD</v>
      </c>
      <c r="F88" s="246" t="str">
        <f>VLOOKUP(Table4[[#This Row],[Cred Code]],CredCode16[],9,FALSE)</f>
        <v>Business Management (MS/MBA)</v>
      </c>
    </row>
    <row r="89" spans="1:6" hidden="1" x14ac:dyDescent="0.35">
      <c r="A89" s="245" t="s">
        <v>143</v>
      </c>
      <c r="B89" s="143" t="s">
        <v>122</v>
      </c>
      <c r="C89" s="143" t="s">
        <v>137</v>
      </c>
      <c r="D89" s="143" t="s">
        <v>136</v>
      </c>
      <c r="E89" s="142" t="str">
        <f>VLOOKUP(Table4[[#This Row],[Cred Code]],CredCode16[],3,FALSE)</f>
        <v>GRAD</v>
      </c>
      <c r="F89" s="246" t="str">
        <f>VLOOKUP(Table4[[#This Row],[Cred Code]],CredCode16[],9,FALSE)</f>
        <v>Business Management (MS/MBA)</v>
      </c>
    </row>
    <row r="90" spans="1:6" hidden="1" x14ac:dyDescent="0.35">
      <c r="A90" s="244" t="s">
        <v>139</v>
      </c>
      <c r="B90" s="142" t="s">
        <v>122</v>
      </c>
      <c r="C90" s="142" t="s">
        <v>137</v>
      </c>
      <c r="D90" s="142" t="s">
        <v>136</v>
      </c>
      <c r="E90" s="142" t="str">
        <f>VLOOKUP(Table4[[#This Row],[Cred Code]],CredCode16[],3,FALSE)</f>
        <v>GRAD</v>
      </c>
      <c r="F90" s="246" t="str">
        <f>VLOOKUP(Table4[[#This Row],[Cred Code]],CredCode16[],9,FALSE)</f>
        <v>Business Management (MS/MBA)</v>
      </c>
    </row>
    <row r="91" spans="1:6" hidden="1" x14ac:dyDescent="0.35">
      <c r="A91" s="244" t="s">
        <v>134</v>
      </c>
      <c r="B91" s="142" t="s">
        <v>122</v>
      </c>
      <c r="C91" s="142" t="s">
        <v>137</v>
      </c>
      <c r="D91" s="142" t="s">
        <v>136</v>
      </c>
      <c r="E91" s="142" t="str">
        <f>VLOOKUP(Table4[[#This Row],[Cred Code]],CredCode16[],3,FALSE)</f>
        <v>GRAD</v>
      </c>
      <c r="F91" s="246" t="str">
        <f>VLOOKUP(Table4[[#This Row],[Cred Code]],CredCode16[],9,FALSE)</f>
        <v>Business Management (MS/MBA)</v>
      </c>
    </row>
    <row r="92" spans="1:6" x14ac:dyDescent="0.35">
      <c r="A92" s="245" t="s">
        <v>152</v>
      </c>
      <c r="B92" s="143" t="s">
        <v>122</v>
      </c>
      <c r="C92" s="143" t="s">
        <v>137</v>
      </c>
      <c r="D92" s="143" t="s">
        <v>136</v>
      </c>
      <c r="E92" s="142" t="str">
        <f>VLOOKUP(Table4[[#This Row],[Cred Code]],CredCode16[],3,FALSE)</f>
        <v>TRAD</v>
      </c>
      <c r="F92" s="246" t="str">
        <f>VLOOKUP(Table4[[#This Row],[Cred Code]],CredCode16[],9,FALSE)</f>
        <v>Business (BS/BBA)</v>
      </c>
    </row>
    <row r="93" spans="1:6" hidden="1" x14ac:dyDescent="0.35">
      <c r="A93" s="244" t="s">
        <v>164</v>
      </c>
      <c r="B93" s="142" t="s">
        <v>122</v>
      </c>
      <c r="C93" s="142" t="s">
        <v>137</v>
      </c>
      <c r="D93" s="142" t="s">
        <v>136</v>
      </c>
      <c r="E93" s="142" t="str">
        <f>VLOOKUP(Table4[[#This Row],[Cred Code]],CredCode16[],3,FALSE)</f>
        <v>GRAD</v>
      </c>
      <c r="F93" s="246" t="str">
        <f>VLOOKUP(Table4[[#This Row],[Cred Code]],CredCode16[],9,FALSE)</f>
        <v>Clinical Counseling (PhD)</v>
      </c>
    </row>
    <row r="94" spans="1:6" x14ac:dyDescent="0.35">
      <c r="A94" s="245" t="s">
        <v>166</v>
      </c>
      <c r="B94" s="143" t="s">
        <v>122</v>
      </c>
      <c r="C94" s="143" t="s">
        <v>137</v>
      </c>
      <c r="D94" s="143" t="s">
        <v>136</v>
      </c>
      <c r="E94" s="142" t="str">
        <f>VLOOKUP(Table4[[#This Row],[Cred Code]],CredCode16[],3,FALSE)</f>
        <v>TRAD</v>
      </c>
      <c r="F94" s="246" t="str">
        <f>VLOOKUP(Table4[[#This Row],[Cred Code]],CredCode16[],9,FALSE)</f>
        <v>Communication Studies (BA/BS)</v>
      </c>
    </row>
    <row r="95" spans="1:6" x14ac:dyDescent="0.35">
      <c r="A95" s="244" t="s">
        <v>167</v>
      </c>
      <c r="B95" s="142" t="s">
        <v>122</v>
      </c>
      <c r="C95" s="142" t="s">
        <v>137</v>
      </c>
      <c r="D95" s="142" t="s">
        <v>136</v>
      </c>
      <c r="E95" s="142" t="str">
        <f>VLOOKUP(Table4[[#This Row],[Cred Code]],CredCode16[],3,FALSE)</f>
        <v>TRAD</v>
      </c>
      <c r="F95" s="246" t="str">
        <f>VLOOKUP(Table4[[#This Row],[Cred Code]],CredCode16[],9,FALSE)</f>
        <v>Communication Studies (BA/BS)</v>
      </c>
    </row>
    <row r="96" spans="1:6" x14ac:dyDescent="0.35">
      <c r="A96" s="245" t="s">
        <v>166</v>
      </c>
      <c r="B96" s="143" t="s">
        <v>122</v>
      </c>
      <c r="C96" s="143" t="s">
        <v>137</v>
      </c>
      <c r="D96" s="143" t="s">
        <v>136</v>
      </c>
      <c r="E96" s="142" t="str">
        <f>VLOOKUP(Table4[[#This Row],[Cred Code]],CredCode16[],3,FALSE)</f>
        <v>TRAD</v>
      </c>
      <c r="F96" s="246" t="str">
        <f>VLOOKUP(Table4[[#This Row],[Cred Code]],CredCode16[],9,FALSE)</f>
        <v>Communication Studies (BA/BS)</v>
      </c>
    </row>
    <row r="97" spans="1:6" hidden="1" x14ac:dyDescent="0.35">
      <c r="A97" s="244" t="s">
        <v>178</v>
      </c>
      <c r="B97" s="142" t="s">
        <v>122</v>
      </c>
      <c r="C97" s="142" t="s">
        <v>137</v>
      </c>
      <c r="D97" s="142" t="s">
        <v>136</v>
      </c>
      <c r="E97" s="142" t="str">
        <f>VLOOKUP(Table4[[#This Row],[Cred Code]],CredCode16[],3,FALSE)</f>
        <v>GRAD</v>
      </c>
      <c r="F97" s="246" t="str">
        <f>VLOOKUP(Table4[[#This Row],[Cred Code]],CredCode16[],9,FALSE)</f>
        <v>Counseling (MA/MMFC/MMFT)</v>
      </c>
    </row>
    <row r="98" spans="1:6" hidden="1" x14ac:dyDescent="0.35">
      <c r="A98" s="244" t="s">
        <v>178</v>
      </c>
      <c r="B98" s="142" t="s">
        <v>122</v>
      </c>
      <c r="C98" s="142" t="s">
        <v>137</v>
      </c>
      <c r="D98" s="142" t="s">
        <v>136</v>
      </c>
      <c r="E98" s="142" t="str">
        <f>VLOOKUP(Table4[[#This Row],[Cred Code]],CredCode16[],3,FALSE)</f>
        <v>GRAD</v>
      </c>
      <c r="F98" s="246" t="str">
        <f>VLOOKUP(Table4[[#This Row],[Cred Code]],CredCode16[],9,FALSE)</f>
        <v>Counseling (MA/MMFC/MMFT)</v>
      </c>
    </row>
    <row r="99" spans="1:6" hidden="1" x14ac:dyDescent="0.35">
      <c r="A99" s="244" t="s">
        <v>188</v>
      </c>
      <c r="B99" s="142" t="s">
        <v>122</v>
      </c>
      <c r="C99" s="142" t="s">
        <v>137</v>
      </c>
      <c r="D99" s="142" t="s">
        <v>136</v>
      </c>
      <c r="E99" s="142" t="str">
        <f>VLOOKUP(Table4[[#This Row],[Cred Code]],CredCode16[],3,FALSE)</f>
        <v>GRAD</v>
      </c>
      <c r="F99" s="246" t="str">
        <f>VLOOKUP(Table4[[#This Row],[Cred Code]],CredCode16[],9,FALSE)</f>
        <v>Education (MEd/MA)</v>
      </c>
    </row>
    <row r="100" spans="1:6" hidden="1" x14ac:dyDescent="0.35">
      <c r="A100" s="244" t="s">
        <v>190</v>
      </c>
      <c r="B100" s="142" t="s">
        <v>122</v>
      </c>
      <c r="C100" s="142" t="s">
        <v>137</v>
      </c>
      <c r="D100" s="142" t="s">
        <v>136</v>
      </c>
      <c r="E100" s="142" t="str">
        <f>VLOOKUP(Table4[[#This Row],[Cred Code]],CredCode16[],3,FALSE)</f>
        <v>GRAD</v>
      </c>
      <c r="F100" s="246" t="str">
        <f>VLOOKUP(Table4[[#This Row],[Cred Code]],CredCode16[],9,FALSE)</f>
        <v>Education (MEd/MA)</v>
      </c>
    </row>
    <row r="101" spans="1:6" hidden="1" x14ac:dyDescent="0.35">
      <c r="A101" s="244" t="s">
        <v>188</v>
      </c>
      <c r="B101" s="142" t="s">
        <v>122</v>
      </c>
      <c r="C101" s="142" t="s">
        <v>137</v>
      </c>
      <c r="D101" s="142" t="s">
        <v>136</v>
      </c>
      <c r="E101" s="142" t="str">
        <f>VLOOKUP(Table4[[#This Row],[Cred Code]],CredCode16[],3,FALSE)</f>
        <v>GRAD</v>
      </c>
      <c r="F101" s="246" t="str">
        <f>VLOOKUP(Table4[[#This Row],[Cred Code]],CredCode16[],9,FALSE)</f>
        <v>Education (MEd/MA)</v>
      </c>
    </row>
    <row r="102" spans="1:6" hidden="1" x14ac:dyDescent="0.35">
      <c r="A102" s="244" t="s">
        <v>189</v>
      </c>
      <c r="B102" s="142" t="s">
        <v>122</v>
      </c>
      <c r="C102" s="142" t="s">
        <v>137</v>
      </c>
      <c r="D102" s="142" t="s">
        <v>136</v>
      </c>
      <c r="E102" s="142" t="str">
        <f>VLOOKUP(Table4[[#This Row],[Cred Code]],CredCode16[],3,FALSE)</f>
        <v>GRAD</v>
      </c>
      <c r="F102" s="246" t="str">
        <f>VLOOKUP(Table4[[#This Row],[Cred Code]],CredCode16[],9,FALSE)</f>
        <v>Education (MEd/MA)</v>
      </c>
    </row>
    <row r="103" spans="1:6" hidden="1" x14ac:dyDescent="0.35">
      <c r="A103" s="245" t="s">
        <v>188</v>
      </c>
      <c r="B103" s="143" t="s">
        <v>122</v>
      </c>
      <c r="C103" s="143" t="s">
        <v>137</v>
      </c>
      <c r="D103" s="143" t="s">
        <v>136</v>
      </c>
      <c r="E103" s="142" t="str">
        <f>VLOOKUP(Table4[[#This Row],[Cred Code]],CredCode16[],3,FALSE)</f>
        <v>GRAD</v>
      </c>
      <c r="F103" s="246" t="str">
        <f>VLOOKUP(Table4[[#This Row],[Cred Code]],CredCode16[],9,FALSE)</f>
        <v>Education (MEd/MA)</v>
      </c>
    </row>
    <row r="104" spans="1:6" hidden="1" x14ac:dyDescent="0.35">
      <c r="A104" s="244" t="s">
        <v>193</v>
      </c>
      <c r="B104" s="142" t="s">
        <v>122</v>
      </c>
      <c r="C104" s="142" t="s">
        <v>137</v>
      </c>
      <c r="D104" s="142" t="s">
        <v>136</v>
      </c>
      <c r="E104" s="142" t="str">
        <f>VLOOKUP(Table4[[#This Row],[Cred Code]],CredCode16[],3,FALSE)</f>
        <v>GRAD</v>
      </c>
      <c r="F104" s="246" t="str">
        <f>VLOOKUP(Table4[[#This Row],[Cred Code]],CredCode16[],9,FALSE)</f>
        <v>Education (MEd/MA)</v>
      </c>
    </row>
    <row r="105" spans="1:6" hidden="1" x14ac:dyDescent="0.35">
      <c r="A105" s="245" t="s">
        <v>189</v>
      </c>
      <c r="B105" s="143" t="s">
        <v>122</v>
      </c>
      <c r="C105" s="143" t="s">
        <v>137</v>
      </c>
      <c r="D105" s="143" t="s">
        <v>136</v>
      </c>
      <c r="E105" s="142" t="str">
        <f>VLOOKUP(Table4[[#This Row],[Cred Code]],CredCode16[],3,FALSE)</f>
        <v>GRAD</v>
      </c>
      <c r="F105" s="246" t="str">
        <f>VLOOKUP(Table4[[#This Row],[Cred Code]],CredCode16[],9,FALSE)</f>
        <v>Education (MEd/MA)</v>
      </c>
    </row>
    <row r="106" spans="1:6" hidden="1" x14ac:dyDescent="0.35">
      <c r="A106" s="244" t="s">
        <v>194</v>
      </c>
      <c r="B106" s="142" t="s">
        <v>122</v>
      </c>
      <c r="C106" s="142" t="s">
        <v>137</v>
      </c>
      <c r="D106" s="142" t="s">
        <v>136</v>
      </c>
      <c r="E106" s="142" t="str">
        <f>VLOOKUP(Table4[[#This Row],[Cred Code]],CredCode16[],3,FALSE)</f>
        <v>GRAD</v>
      </c>
      <c r="F106" s="246" t="str">
        <f>VLOOKUP(Table4[[#This Row],[Cred Code]],CredCode16[],9,FALSE)</f>
        <v>Education (MEd/MA)</v>
      </c>
    </row>
    <row r="107" spans="1:6" hidden="1" x14ac:dyDescent="0.35">
      <c r="A107" s="245" t="s">
        <v>189</v>
      </c>
      <c r="B107" s="143" t="s">
        <v>122</v>
      </c>
      <c r="C107" s="143" t="s">
        <v>137</v>
      </c>
      <c r="D107" s="143" t="s">
        <v>136</v>
      </c>
      <c r="E107" s="142" t="str">
        <f>VLOOKUP(Table4[[#This Row],[Cred Code]],CredCode16[],3,FALSE)</f>
        <v>GRAD</v>
      </c>
      <c r="F107" s="246" t="str">
        <f>VLOOKUP(Table4[[#This Row],[Cred Code]],CredCode16[],9,FALSE)</f>
        <v>Education (MEd/MA)</v>
      </c>
    </row>
    <row r="108" spans="1:6" hidden="1" x14ac:dyDescent="0.35">
      <c r="A108" s="245" t="s">
        <v>188</v>
      </c>
      <c r="B108" s="143" t="s">
        <v>122</v>
      </c>
      <c r="C108" s="143" t="s">
        <v>137</v>
      </c>
      <c r="D108" s="143" t="s">
        <v>136</v>
      </c>
      <c r="E108" s="142" t="str">
        <f>VLOOKUP(Table4[[#This Row],[Cred Code]],CredCode16[],3,FALSE)</f>
        <v>GRAD</v>
      </c>
      <c r="F108" s="246" t="str">
        <f>VLOOKUP(Table4[[#This Row],[Cred Code]],CredCode16[],9,FALSE)</f>
        <v>Education (MEd/MA)</v>
      </c>
    </row>
    <row r="109" spans="1:6" hidden="1" x14ac:dyDescent="0.35">
      <c r="A109" s="244" t="s">
        <v>194</v>
      </c>
      <c r="B109" s="142" t="s">
        <v>122</v>
      </c>
      <c r="C109" s="142" t="s">
        <v>137</v>
      </c>
      <c r="D109" s="142" t="s">
        <v>136</v>
      </c>
      <c r="E109" s="142" t="str">
        <f>VLOOKUP(Table4[[#This Row],[Cred Code]],CredCode16[],3,FALSE)</f>
        <v>GRAD</v>
      </c>
      <c r="F109" s="246" t="str">
        <f>VLOOKUP(Table4[[#This Row],[Cred Code]],CredCode16[],9,FALSE)</f>
        <v>Education (MEd/MA)</v>
      </c>
    </row>
    <row r="110" spans="1:6" hidden="1" x14ac:dyDescent="0.35">
      <c r="A110" s="245" t="s">
        <v>194</v>
      </c>
      <c r="B110" s="143" t="s">
        <v>122</v>
      </c>
      <c r="C110" s="143" t="s">
        <v>137</v>
      </c>
      <c r="D110" s="143" t="s">
        <v>136</v>
      </c>
      <c r="E110" s="142" t="str">
        <f>VLOOKUP(Table4[[#This Row],[Cred Code]],CredCode16[],3,FALSE)</f>
        <v>GRAD</v>
      </c>
      <c r="F110" s="246" t="str">
        <f>VLOOKUP(Table4[[#This Row],[Cred Code]],CredCode16[],9,FALSE)</f>
        <v>Education (MEd/MA)</v>
      </c>
    </row>
    <row r="111" spans="1:6" hidden="1" x14ac:dyDescent="0.35">
      <c r="A111" s="244" t="s">
        <v>191</v>
      </c>
      <c r="B111" s="142" t="s">
        <v>122</v>
      </c>
      <c r="C111" s="142" t="s">
        <v>137</v>
      </c>
      <c r="D111" s="142" t="s">
        <v>136</v>
      </c>
      <c r="E111" s="142" t="str">
        <f>VLOOKUP(Table4[[#This Row],[Cred Code]],CredCode16[],3,FALSE)</f>
        <v>GRAD</v>
      </c>
      <c r="F111" s="246" t="str">
        <f>VLOOKUP(Table4[[#This Row],[Cred Code]],CredCode16[],9,FALSE)</f>
        <v>Education: Teaching (MAT)</v>
      </c>
    </row>
    <row r="112" spans="1:6" hidden="1" x14ac:dyDescent="0.35">
      <c r="A112" s="244" t="s">
        <v>195</v>
      </c>
      <c r="B112" s="142" t="s">
        <v>122</v>
      </c>
      <c r="C112" s="142" t="s">
        <v>137</v>
      </c>
      <c r="D112" s="142" t="s">
        <v>136</v>
      </c>
      <c r="E112" s="142" t="str">
        <f>VLOOKUP(Table4[[#This Row],[Cred Code]],CredCode16[],3,FALSE)</f>
        <v>GRAD</v>
      </c>
      <c r="F112" s="246" t="str">
        <f>VLOOKUP(Table4[[#This Row],[Cred Code]],CredCode16[],9,FALSE)</f>
        <v>Education: Teaching (MAT)</v>
      </c>
    </row>
    <row r="113" spans="1:6" x14ac:dyDescent="0.35">
      <c r="A113" s="245" t="s">
        <v>197</v>
      </c>
      <c r="B113" s="143" t="s">
        <v>122</v>
      </c>
      <c r="C113" s="143" t="s">
        <v>137</v>
      </c>
      <c r="D113" s="143" t="s">
        <v>136</v>
      </c>
      <c r="E113" s="142" t="str">
        <f>VLOOKUP(Table4[[#This Row],[Cred Code]],CredCode16[],3,FALSE)</f>
        <v>TRAD</v>
      </c>
      <c r="F113" s="246" t="str">
        <f>VLOOKUP(Table4[[#This Row],[Cred Code]],CredCode16[],9,FALSE)</f>
        <v>English (BA)</v>
      </c>
    </row>
    <row r="114" spans="1:6" x14ac:dyDescent="0.35">
      <c r="A114" s="244" t="s">
        <v>198</v>
      </c>
      <c r="B114" s="142" t="s">
        <v>122</v>
      </c>
      <c r="C114" s="142" t="s">
        <v>137</v>
      </c>
      <c r="D114" s="142" t="s">
        <v>136</v>
      </c>
      <c r="E114" s="142" t="str">
        <f>VLOOKUP(Table4[[#This Row],[Cred Code]],CredCode16[],3,FALSE)</f>
        <v>TRAD</v>
      </c>
      <c r="F114" s="246" t="str">
        <f>VLOOKUP(Table4[[#This Row],[Cred Code]],CredCode16[],9,FALSE)</f>
        <v>English (BA)</v>
      </c>
    </row>
    <row r="115" spans="1:6" x14ac:dyDescent="0.35">
      <c r="A115" s="244" t="s">
        <v>198</v>
      </c>
      <c r="B115" s="142" t="s">
        <v>122</v>
      </c>
      <c r="C115" s="142" t="s">
        <v>137</v>
      </c>
      <c r="D115" s="142" t="s">
        <v>136</v>
      </c>
      <c r="E115" s="142" t="str">
        <f>VLOOKUP(Table4[[#This Row],[Cred Code]],CredCode16[],3,FALSE)</f>
        <v>TRAD</v>
      </c>
      <c r="F115" s="246" t="str">
        <f>VLOOKUP(Table4[[#This Row],[Cred Code]],CredCode16[],9,FALSE)</f>
        <v>English (BA)</v>
      </c>
    </row>
    <row r="116" spans="1:6" x14ac:dyDescent="0.35">
      <c r="A116" s="244" t="s">
        <v>199</v>
      </c>
      <c r="B116" s="142" t="s">
        <v>122</v>
      </c>
      <c r="C116" s="142" t="s">
        <v>137</v>
      </c>
      <c r="D116" s="142" t="s">
        <v>136</v>
      </c>
      <c r="E116" s="142" t="str">
        <f>VLOOKUP(Table4[[#This Row],[Cred Code]],CredCode16[],3,FALSE)</f>
        <v>TRAD</v>
      </c>
      <c r="F116" s="246" t="str">
        <f>VLOOKUP(Table4[[#This Row],[Cred Code]],CredCode16[],9,FALSE)</f>
        <v>Exercise &amp; Sport Science (BS)</v>
      </c>
    </row>
    <row r="117" spans="1:6" hidden="1" x14ac:dyDescent="0.35">
      <c r="A117" s="245" t="s">
        <v>210</v>
      </c>
      <c r="B117" s="143" t="s">
        <v>122</v>
      </c>
      <c r="C117" s="143" t="s">
        <v>137</v>
      </c>
      <c r="D117" s="143" t="s">
        <v>136</v>
      </c>
      <c r="E117" s="142" t="str">
        <f>VLOOKUP(Table4[[#This Row],[Cred Code]],CredCode16[],3,FALSE)</f>
        <v>GRAD</v>
      </c>
      <c r="F117" s="246" t="str">
        <f>VLOOKUP(Table4[[#This Row],[Cred Code]],CredCode16[],9,FALSE)</f>
        <v>Leadership and Professional Practice (EdD)</v>
      </c>
    </row>
    <row r="118" spans="1:6" hidden="1" x14ac:dyDescent="0.35">
      <c r="A118" s="244" t="s">
        <v>210</v>
      </c>
      <c r="B118" s="142" t="s">
        <v>122</v>
      </c>
      <c r="C118" s="142" t="s">
        <v>137</v>
      </c>
      <c r="D118" s="142" t="s">
        <v>136</v>
      </c>
      <c r="E118" s="142" t="str">
        <f>VLOOKUP(Table4[[#This Row],[Cred Code]],CredCode16[],3,FALSE)</f>
        <v>GRAD</v>
      </c>
      <c r="F118" s="246" t="str">
        <f>VLOOKUP(Table4[[#This Row],[Cred Code]],CredCode16[],9,FALSE)</f>
        <v>Leadership and Professional Practice (EdD)</v>
      </c>
    </row>
    <row r="119" spans="1:6" hidden="1" x14ac:dyDescent="0.35">
      <c r="A119" s="245" t="s">
        <v>210</v>
      </c>
      <c r="B119" s="143" t="s">
        <v>122</v>
      </c>
      <c r="C119" s="143" t="s">
        <v>137</v>
      </c>
      <c r="D119" s="143" t="s">
        <v>136</v>
      </c>
      <c r="E119" s="142" t="str">
        <f>VLOOKUP(Table4[[#This Row],[Cred Code]],CredCode16[],3,FALSE)</f>
        <v>GRAD</v>
      </c>
      <c r="F119" s="246" t="str">
        <f>VLOOKUP(Table4[[#This Row],[Cred Code]],CredCode16[],9,FALSE)</f>
        <v>Leadership and Professional Practice (EdD)</v>
      </c>
    </row>
    <row r="120" spans="1:6" hidden="1" x14ac:dyDescent="0.35">
      <c r="A120" s="244" t="s">
        <v>210</v>
      </c>
      <c r="B120" s="142" t="s">
        <v>122</v>
      </c>
      <c r="C120" s="142" t="s">
        <v>137</v>
      </c>
      <c r="D120" s="142" t="s">
        <v>136</v>
      </c>
      <c r="E120" s="142" t="str">
        <f>VLOOKUP(Table4[[#This Row],[Cred Code]],CredCode16[],3,FALSE)</f>
        <v>GRAD</v>
      </c>
      <c r="F120" s="246" t="str">
        <f>VLOOKUP(Table4[[#This Row],[Cred Code]],CredCode16[],9,FALSE)</f>
        <v>Leadership and Professional Practice (EdD)</v>
      </c>
    </row>
    <row r="121" spans="1:6" hidden="1" x14ac:dyDescent="0.35">
      <c r="A121" s="245" t="s">
        <v>210</v>
      </c>
      <c r="B121" s="143" t="s">
        <v>122</v>
      </c>
      <c r="C121" s="143" t="s">
        <v>137</v>
      </c>
      <c r="D121" s="143" t="s">
        <v>136</v>
      </c>
      <c r="E121" s="142" t="str">
        <f>VLOOKUP(Table4[[#This Row],[Cred Code]],CredCode16[],3,FALSE)</f>
        <v>GRAD</v>
      </c>
      <c r="F121" s="246" t="str">
        <f>VLOOKUP(Table4[[#This Row],[Cred Code]],CredCode16[],9,FALSE)</f>
        <v>Leadership and Professional Practice (EdD)</v>
      </c>
    </row>
    <row r="122" spans="1:6" hidden="1" x14ac:dyDescent="0.35">
      <c r="A122" s="244" t="s">
        <v>210</v>
      </c>
      <c r="B122" s="142" t="s">
        <v>122</v>
      </c>
      <c r="C122" s="142" t="s">
        <v>137</v>
      </c>
      <c r="D122" s="142" t="s">
        <v>136</v>
      </c>
      <c r="E122" s="142" t="str">
        <f>VLOOKUP(Table4[[#This Row],[Cred Code]],CredCode16[],3,FALSE)</f>
        <v>GRAD</v>
      </c>
      <c r="F122" s="246" t="str">
        <f>VLOOKUP(Table4[[#This Row],[Cred Code]],CredCode16[],9,FALSE)</f>
        <v>Leadership and Professional Practice (EdD)</v>
      </c>
    </row>
    <row r="123" spans="1:6" hidden="1" x14ac:dyDescent="0.35">
      <c r="A123" s="245" t="s">
        <v>210</v>
      </c>
      <c r="B123" s="143" t="s">
        <v>122</v>
      </c>
      <c r="C123" s="143" t="s">
        <v>137</v>
      </c>
      <c r="D123" s="143" t="s">
        <v>136</v>
      </c>
      <c r="E123" s="142" t="str">
        <f>VLOOKUP(Table4[[#This Row],[Cred Code]],CredCode16[],3,FALSE)</f>
        <v>GRAD</v>
      </c>
      <c r="F123" s="246" t="str">
        <f>VLOOKUP(Table4[[#This Row],[Cred Code]],CredCode16[],9,FALSE)</f>
        <v>Leadership and Professional Practice (EdD)</v>
      </c>
    </row>
    <row r="124" spans="1:6" hidden="1" x14ac:dyDescent="0.35">
      <c r="A124" s="244" t="s">
        <v>210</v>
      </c>
      <c r="B124" s="142" t="s">
        <v>122</v>
      </c>
      <c r="C124" s="142" t="s">
        <v>137</v>
      </c>
      <c r="D124" s="142" t="s">
        <v>136</v>
      </c>
      <c r="E124" s="142" t="str">
        <f>VLOOKUP(Table4[[#This Row],[Cred Code]],CredCode16[],3,FALSE)</f>
        <v>GRAD</v>
      </c>
      <c r="F124" s="246" t="str">
        <f>VLOOKUP(Table4[[#This Row],[Cred Code]],CredCode16[],9,FALSE)</f>
        <v>Leadership and Professional Practice (EdD)</v>
      </c>
    </row>
    <row r="125" spans="1:6" hidden="1" x14ac:dyDescent="0.35">
      <c r="A125" s="245" t="s">
        <v>210</v>
      </c>
      <c r="B125" s="143" t="s">
        <v>122</v>
      </c>
      <c r="C125" s="143" t="s">
        <v>137</v>
      </c>
      <c r="D125" s="143" t="s">
        <v>136</v>
      </c>
      <c r="E125" s="142" t="str">
        <f>VLOOKUP(Table4[[#This Row],[Cred Code]],CredCode16[],3,FALSE)</f>
        <v>GRAD</v>
      </c>
      <c r="F125" s="246" t="str">
        <f>VLOOKUP(Table4[[#This Row],[Cred Code]],CredCode16[],9,FALSE)</f>
        <v>Leadership and Professional Practice (EdD)</v>
      </c>
    </row>
    <row r="126" spans="1:6" hidden="1" x14ac:dyDescent="0.35">
      <c r="A126" s="244" t="s">
        <v>210</v>
      </c>
      <c r="B126" s="142" t="s">
        <v>122</v>
      </c>
      <c r="C126" s="142" t="s">
        <v>137</v>
      </c>
      <c r="D126" s="142" t="s">
        <v>136</v>
      </c>
      <c r="E126" s="142" t="str">
        <f>VLOOKUP(Table4[[#This Row],[Cred Code]],CredCode16[],3,FALSE)</f>
        <v>GRAD</v>
      </c>
      <c r="F126" s="246" t="str">
        <f>VLOOKUP(Table4[[#This Row],[Cred Code]],CredCode16[],9,FALSE)</f>
        <v>Leadership and Professional Practice (EdD)</v>
      </c>
    </row>
    <row r="127" spans="1:6" hidden="1" x14ac:dyDescent="0.35">
      <c r="A127" s="245" t="s">
        <v>210</v>
      </c>
      <c r="B127" s="143" t="s">
        <v>122</v>
      </c>
      <c r="C127" s="143" t="s">
        <v>137</v>
      </c>
      <c r="D127" s="143" t="s">
        <v>136</v>
      </c>
      <c r="E127" s="142" t="str">
        <f>VLOOKUP(Table4[[#This Row],[Cred Code]],CredCode16[],3,FALSE)</f>
        <v>GRAD</v>
      </c>
      <c r="F127" s="246" t="str">
        <f>VLOOKUP(Table4[[#This Row],[Cred Code]],CredCode16[],9,FALSE)</f>
        <v>Leadership and Professional Practice (EdD)</v>
      </c>
    </row>
    <row r="128" spans="1:6" hidden="1" x14ac:dyDescent="0.35">
      <c r="A128" s="244" t="s">
        <v>210</v>
      </c>
      <c r="B128" s="142" t="s">
        <v>122</v>
      </c>
      <c r="C128" s="142" t="s">
        <v>137</v>
      </c>
      <c r="D128" s="142" t="s">
        <v>136</v>
      </c>
      <c r="E128" s="142" t="str">
        <f>VLOOKUP(Table4[[#This Row],[Cred Code]],CredCode16[],3,FALSE)</f>
        <v>GRAD</v>
      </c>
      <c r="F128" s="246" t="str">
        <f>VLOOKUP(Table4[[#This Row],[Cred Code]],CredCode16[],9,FALSE)</f>
        <v>Leadership and Professional Practice (EdD)</v>
      </c>
    </row>
    <row r="129" spans="1:6" hidden="1" x14ac:dyDescent="0.35">
      <c r="A129" s="245" t="s">
        <v>210</v>
      </c>
      <c r="B129" s="143" t="s">
        <v>122</v>
      </c>
      <c r="C129" s="143" t="s">
        <v>137</v>
      </c>
      <c r="D129" s="143" t="s">
        <v>136</v>
      </c>
      <c r="E129" s="142" t="str">
        <f>VLOOKUP(Table4[[#This Row],[Cred Code]],CredCode16[],3,FALSE)</f>
        <v>GRAD</v>
      </c>
      <c r="F129" s="246" t="str">
        <f>VLOOKUP(Table4[[#This Row],[Cred Code]],CredCode16[],9,FALSE)</f>
        <v>Leadership and Professional Practice (EdD)</v>
      </c>
    </row>
    <row r="130" spans="1:6" hidden="1" x14ac:dyDescent="0.35">
      <c r="A130" s="244" t="s">
        <v>210</v>
      </c>
      <c r="B130" s="142" t="s">
        <v>122</v>
      </c>
      <c r="C130" s="142" t="s">
        <v>137</v>
      </c>
      <c r="D130" s="142" t="s">
        <v>136</v>
      </c>
      <c r="E130" s="142" t="str">
        <f>VLOOKUP(Table4[[#This Row],[Cred Code]],CredCode16[],3,FALSE)</f>
        <v>GRAD</v>
      </c>
      <c r="F130" s="246" t="str">
        <f>VLOOKUP(Table4[[#This Row],[Cred Code]],CredCode16[],9,FALSE)</f>
        <v>Leadership and Professional Practice (EdD)</v>
      </c>
    </row>
    <row r="131" spans="1:6" hidden="1" x14ac:dyDescent="0.35">
      <c r="A131" s="245" t="s">
        <v>210</v>
      </c>
      <c r="B131" s="143" t="s">
        <v>122</v>
      </c>
      <c r="C131" s="143" t="s">
        <v>137</v>
      </c>
      <c r="D131" s="143" t="s">
        <v>136</v>
      </c>
      <c r="E131" s="142" t="str">
        <f>VLOOKUP(Table4[[#This Row],[Cred Code]],CredCode16[],3,FALSE)</f>
        <v>GRAD</v>
      </c>
      <c r="F131" s="246" t="str">
        <f>VLOOKUP(Table4[[#This Row],[Cred Code]],CredCode16[],9,FALSE)</f>
        <v>Leadership and Professional Practice (EdD)</v>
      </c>
    </row>
    <row r="132" spans="1:6" hidden="1" x14ac:dyDescent="0.35">
      <c r="A132" s="244" t="s">
        <v>210</v>
      </c>
      <c r="B132" s="142" t="s">
        <v>122</v>
      </c>
      <c r="C132" s="142" t="s">
        <v>137</v>
      </c>
      <c r="D132" s="142" t="s">
        <v>136</v>
      </c>
      <c r="E132" s="142" t="str">
        <f>VLOOKUP(Table4[[#This Row],[Cred Code]],CredCode16[],3,FALSE)</f>
        <v>GRAD</v>
      </c>
      <c r="F132" s="246" t="str">
        <f>VLOOKUP(Table4[[#This Row],[Cred Code]],CredCode16[],9,FALSE)</f>
        <v>Leadership and Professional Practice (EdD)</v>
      </c>
    </row>
    <row r="133" spans="1:6" hidden="1" x14ac:dyDescent="0.35">
      <c r="A133" s="244" t="s">
        <v>210</v>
      </c>
      <c r="B133" s="142" t="s">
        <v>122</v>
      </c>
      <c r="C133" s="142" t="s">
        <v>137</v>
      </c>
      <c r="D133" s="142" t="s">
        <v>136</v>
      </c>
      <c r="E133" s="142" t="str">
        <f>VLOOKUP(Table4[[#This Row],[Cred Code]],CredCode16[],3,FALSE)</f>
        <v>GRAD</v>
      </c>
      <c r="F133" s="246" t="str">
        <f>VLOOKUP(Table4[[#This Row],[Cred Code]],CredCode16[],9,FALSE)</f>
        <v>Leadership and Professional Practice (EdD)</v>
      </c>
    </row>
    <row r="134" spans="1:6" hidden="1" x14ac:dyDescent="0.35">
      <c r="A134" s="245" t="s">
        <v>210</v>
      </c>
      <c r="B134" s="143" t="s">
        <v>122</v>
      </c>
      <c r="C134" s="143" t="s">
        <v>137</v>
      </c>
      <c r="D134" s="143" t="s">
        <v>136</v>
      </c>
      <c r="E134" s="142" t="str">
        <f>VLOOKUP(Table4[[#This Row],[Cred Code]],CredCode16[],3,FALSE)</f>
        <v>GRAD</v>
      </c>
      <c r="F134" s="246" t="str">
        <f>VLOOKUP(Table4[[#This Row],[Cred Code]],CredCode16[],9,FALSE)</f>
        <v>Leadership and Professional Practice (EdD)</v>
      </c>
    </row>
    <row r="135" spans="1:6" hidden="1" x14ac:dyDescent="0.35">
      <c r="A135" s="244" t="s">
        <v>210</v>
      </c>
      <c r="B135" s="142" t="s">
        <v>122</v>
      </c>
      <c r="C135" s="142" t="s">
        <v>137</v>
      </c>
      <c r="D135" s="142" t="s">
        <v>136</v>
      </c>
      <c r="E135" s="142" t="str">
        <f>VLOOKUP(Table4[[#This Row],[Cred Code]],CredCode16[],3,FALSE)</f>
        <v>GRAD</v>
      </c>
      <c r="F135" s="246" t="str">
        <f>VLOOKUP(Table4[[#This Row],[Cred Code]],CredCode16[],9,FALSE)</f>
        <v>Leadership and Professional Practice (EdD)</v>
      </c>
    </row>
    <row r="136" spans="1:6" hidden="1" x14ac:dyDescent="0.35">
      <c r="A136" s="244" t="s">
        <v>210</v>
      </c>
      <c r="B136" s="142" t="s">
        <v>148</v>
      </c>
      <c r="C136" s="142" t="s">
        <v>137</v>
      </c>
      <c r="D136" s="142" t="s">
        <v>136</v>
      </c>
      <c r="E136" s="142" t="str">
        <f>VLOOKUP(Table4[[#This Row],[Cred Code]],CredCode16[],3,FALSE)</f>
        <v>GRAD</v>
      </c>
      <c r="F136" s="246" t="str">
        <f>VLOOKUP(Table4[[#This Row],[Cred Code]],CredCode16[],9,FALSE)</f>
        <v>Leadership and Professional Practice (EdD)</v>
      </c>
    </row>
    <row r="137" spans="1:6" hidden="1" x14ac:dyDescent="0.35">
      <c r="A137" s="245" t="s">
        <v>192</v>
      </c>
      <c r="B137" s="143" t="s">
        <v>122</v>
      </c>
      <c r="C137" s="143" t="s">
        <v>137</v>
      </c>
      <c r="D137" s="143" t="s">
        <v>136</v>
      </c>
      <c r="E137" s="142" t="str">
        <f>VLOOKUP(Table4[[#This Row],[Cred Code]],CredCode16[],3,FALSE)</f>
        <v>GRAD</v>
      </c>
      <c r="F137" s="246" t="str">
        <f>VLOOKUP(Table4[[#This Row],[Cred Code]],CredCode16[],9,FALSE)</f>
        <v>Library and Information Science (MLIS)</v>
      </c>
    </row>
    <row r="138" spans="1:6" hidden="1" x14ac:dyDescent="0.35">
      <c r="A138" s="244" t="s">
        <v>212</v>
      </c>
      <c r="B138" s="142" t="s">
        <v>122</v>
      </c>
      <c r="C138" s="142" t="s">
        <v>137</v>
      </c>
      <c r="D138" s="142" t="s">
        <v>136</v>
      </c>
      <c r="E138" s="142" t="str">
        <f>VLOOKUP(Table4[[#This Row],[Cred Code]],CredCode16[],3,FALSE)</f>
        <v>ADST</v>
      </c>
      <c r="F138" s="246" t="str">
        <f>VLOOKUP(Table4[[#This Row],[Cred Code]],CredCode16[],9,FALSE)</f>
        <v>Management and Leadership (BA)</v>
      </c>
    </row>
    <row r="139" spans="1:6" hidden="1" x14ac:dyDescent="0.35">
      <c r="A139" s="244" t="s">
        <v>212</v>
      </c>
      <c r="B139" s="142" t="s">
        <v>122</v>
      </c>
      <c r="C139" s="142" t="s">
        <v>137</v>
      </c>
      <c r="D139" s="142" t="s">
        <v>136</v>
      </c>
      <c r="E139" s="142" t="str">
        <f>VLOOKUP(Table4[[#This Row],[Cred Code]],CredCode16[],3,FALSE)</f>
        <v>ADST</v>
      </c>
      <c r="F139" s="246" t="str">
        <f>VLOOKUP(Table4[[#This Row],[Cred Code]],CredCode16[],9,FALSE)</f>
        <v>Management and Leadership (BA)</v>
      </c>
    </row>
    <row r="140" spans="1:6" hidden="1" x14ac:dyDescent="0.35">
      <c r="A140" s="245" t="s">
        <v>212</v>
      </c>
      <c r="B140" s="143" t="s">
        <v>122</v>
      </c>
      <c r="C140" s="143" t="s">
        <v>137</v>
      </c>
      <c r="D140" s="143" t="s">
        <v>136</v>
      </c>
      <c r="E140" s="142" t="str">
        <f>VLOOKUP(Table4[[#This Row],[Cred Code]],CredCode16[],3,FALSE)</f>
        <v>ADST</v>
      </c>
      <c r="F140" s="246" t="str">
        <f>VLOOKUP(Table4[[#This Row],[Cred Code]],CredCode16[],9,FALSE)</f>
        <v>Management and Leadership (BA)</v>
      </c>
    </row>
    <row r="141" spans="1:6" hidden="1" x14ac:dyDescent="0.35">
      <c r="A141" s="245" t="s">
        <v>212</v>
      </c>
      <c r="B141" s="143" t="s">
        <v>122</v>
      </c>
      <c r="C141" s="143" t="s">
        <v>137</v>
      </c>
      <c r="D141" s="143" t="s">
        <v>136</v>
      </c>
      <c r="E141" s="142" t="str">
        <f>VLOOKUP(Table4[[#This Row],[Cred Code]],CredCode16[],3,FALSE)</f>
        <v>ADST</v>
      </c>
      <c r="F141" s="246" t="str">
        <f>VLOOKUP(Table4[[#This Row],[Cred Code]],CredCode16[],9,FALSE)</f>
        <v>Management and Leadership (BA)</v>
      </c>
    </row>
    <row r="142" spans="1:6" hidden="1" x14ac:dyDescent="0.35">
      <c r="A142" s="245" t="s">
        <v>212</v>
      </c>
      <c r="B142" s="143" t="s">
        <v>122</v>
      </c>
      <c r="C142" s="143" t="s">
        <v>137</v>
      </c>
      <c r="D142" s="143" t="s">
        <v>136</v>
      </c>
      <c r="E142" s="142" t="str">
        <f>VLOOKUP(Table4[[#This Row],[Cred Code]],CredCode16[],3,FALSE)</f>
        <v>ADST</v>
      </c>
      <c r="F142" s="246" t="str">
        <f>VLOOKUP(Table4[[#This Row],[Cred Code]],CredCode16[],9,FALSE)</f>
        <v>Management and Leadership (BA)</v>
      </c>
    </row>
    <row r="143" spans="1:6" hidden="1" x14ac:dyDescent="0.35">
      <c r="A143" s="244" t="s">
        <v>212</v>
      </c>
      <c r="B143" s="142" t="s">
        <v>122</v>
      </c>
      <c r="C143" s="142" t="s">
        <v>137</v>
      </c>
      <c r="D143" s="142" t="s">
        <v>136</v>
      </c>
      <c r="E143" s="142" t="str">
        <f>VLOOKUP(Table4[[#This Row],[Cred Code]],CredCode16[],3,FALSE)</f>
        <v>ADST</v>
      </c>
      <c r="F143" s="246" t="str">
        <f>VLOOKUP(Table4[[#This Row],[Cred Code]],CredCode16[],9,FALSE)</f>
        <v>Management and Leadership (BA)</v>
      </c>
    </row>
    <row r="144" spans="1:6" x14ac:dyDescent="0.35">
      <c r="A144" s="244" t="s">
        <v>215</v>
      </c>
      <c r="B144" s="142" t="s">
        <v>122</v>
      </c>
      <c r="C144" s="142" t="s">
        <v>137</v>
      </c>
      <c r="D144" s="142" t="s">
        <v>136</v>
      </c>
      <c r="E144" s="142" t="str">
        <f>VLOOKUP(Table4[[#This Row],[Cred Code]],CredCode16[],3,FALSE)</f>
        <v>TRAD</v>
      </c>
      <c r="F144" s="246" t="str">
        <f>VLOOKUP(Table4[[#This Row],[Cred Code]],CredCode16[],9,FALSE)</f>
        <v>NPWI</v>
      </c>
    </row>
    <row r="145" spans="1:6" x14ac:dyDescent="0.35">
      <c r="A145" s="245" t="s">
        <v>215</v>
      </c>
      <c r="B145" s="143" t="s">
        <v>122</v>
      </c>
      <c r="C145" s="143" t="s">
        <v>137</v>
      </c>
      <c r="D145" s="143" t="s">
        <v>136</v>
      </c>
      <c r="E145" s="142" t="str">
        <f>VLOOKUP(Table4[[#This Row],[Cred Code]],CredCode16[],3,FALSE)</f>
        <v>TRAD</v>
      </c>
      <c r="F145" s="246" t="str">
        <f>VLOOKUP(Table4[[#This Row],[Cred Code]],CredCode16[],9,FALSE)</f>
        <v>NPWI</v>
      </c>
    </row>
    <row r="146" spans="1:6" hidden="1" x14ac:dyDescent="0.35">
      <c r="A146" s="244" t="s">
        <v>219</v>
      </c>
      <c r="B146" s="142" t="s">
        <v>122</v>
      </c>
      <c r="C146" s="142" t="s">
        <v>137</v>
      </c>
      <c r="D146" s="142" t="s">
        <v>136</v>
      </c>
      <c r="E146" s="142" t="str">
        <f>VLOOKUP(Table4[[#This Row],[Cred Code]],CredCode16[],3,FALSE)</f>
        <v>GRAD</v>
      </c>
      <c r="F146" s="246" t="str">
        <f>VLOOKUP(Table4[[#This Row],[Cred Code]],CredCode16[],9,FALSE)</f>
        <v>Organizational Leadership (MOL)</v>
      </c>
    </row>
    <row r="147" spans="1:6" hidden="1" x14ac:dyDescent="0.35">
      <c r="A147" s="245" t="s">
        <v>219</v>
      </c>
      <c r="B147" s="143" t="s">
        <v>122</v>
      </c>
      <c r="C147" s="143" t="s">
        <v>137</v>
      </c>
      <c r="D147" s="143" t="s">
        <v>136</v>
      </c>
      <c r="E147" s="142" t="str">
        <f>VLOOKUP(Table4[[#This Row],[Cred Code]],CredCode16[],3,FALSE)</f>
        <v>GRAD</v>
      </c>
      <c r="F147" s="246" t="str">
        <f>VLOOKUP(Table4[[#This Row],[Cred Code]],CredCode16[],9,FALSE)</f>
        <v>Organizational Leadership (MOL)</v>
      </c>
    </row>
    <row r="148" spans="1:6" hidden="1" x14ac:dyDescent="0.35">
      <c r="A148" s="245" t="s">
        <v>219</v>
      </c>
      <c r="B148" s="143" t="s">
        <v>122</v>
      </c>
      <c r="C148" s="143" t="s">
        <v>137</v>
      </c>
      <c r="D148" s="143" t="s">
        <v>136</v>
      </c>
      <c r="E148" s="142" t="str">
        <f>VLOOKUP(Table4[[#This Row],[Cred Code]],CredCode16[],3,FALSE)</f>
        <v>GRAD</v>
      </c>
      <c r="F148" s="246" t="str">
        <f>VLOOKUP(Table4[[#This Row],[Cred Code]],CredCode16[],9,FALSE)</f>
        <v>Organizational Leadership (MOL)</v>
      </c>
    </row>
    <row r="149" spans="1:6" hidden="1" x14ac:dyDescent="0.35">
      <c r="A149" s="245" t="s">
        <v>219</v>
      </c>
      <c r="B149" s="143" t="s">
        <v>122</v>
      </c>
      <c r="C149" s="143" t="s">
        <v>137</v>
      </c>
      <c r="D149" s="143" t="s">
        <v>136</v>
      </c>
      <c r="E149" s="142" t="str">
        <f>VLOOKUP(Table4[[#This Row],[Cred Code]],CredCode16[],3,FALSE)</f>
        <v>GRAD</v>
      </c>
      <c r="F149" s="246" t="str">
        <f>VLOOKUP(Table4[[#This Row],[Cred Code]],CredCode16[],9,FALSE)</f>
        <v>Organizational Leadership (MOL)</v>
      </c>
    </row>
    <row r="150" spans="1:6" hidden="1" x14ac:dyDescent="0.35">
      <c r="A150" s="244" t="s">
        <v>219</v>
      </c>
      <c r="B150" s="142" t="s">
        <v>122</v>
      </c>
      <c r="C150" s="142" t="s">
        <v>137</v>
      </c>
      <c r="D150" s="142" t="s">
        <v>136</v>
      </c>
      <c r="E150" s="142" t="str">
        <f>VLOOKUP(Table4[[#This Row],[Cred Code]],CredCode16[],3,FALSE)</f>
        <v>GRAD</v>
      </c>
      <c r="F150" s="246" t="str">
        <f>VLOOKUP(Table4[[#This Row],[Cred Code]],CredCode16[],9,FALSE)</f>
        <v>Organizational Leadership (MOL)</v>
      </c>
    </row>
    <row r="151" spans="1:6" hidden="1" x14ac:dyDescent="0.35">
      <c r="A151" s="244" t="s">
        <v>219</v>
      </c>
      <c r="B151" s="142" t="s">
        <v>122</v>
      </c>
      <c r="C151" s="142" t="s">
        <v>137</v>
      </c>
      <c r="D151" s="142" t="s">
        <v>136</v>
      </c>
      <c r="E151" s="142" t="str">
        <f>VLOOKUP(Table4[[#This Row],[Cred Code]],CredCode16[],3,FALSE)</f>
        <v>GRAD</v>
      </c>
      <c r="F151" s="246" t="str">
        <f>VLOOKUP(Table4[[#This Row],[Cred Code]],CredCode16[],9,FALSE)</f>
        <v>Organizational Leadership (MOL)</v>
      </c>
    </row>
    <row r="152" spans="1:6" hidden="1" x14ac:dyDescent="0.35">
      <c r="A152" s="244" t="s">
        <v>219</v>
      </c>
      <c r="B152" s="142" t="s">
        <v>122</v>
      </c>
      <c r="C152" s="142" t="s">
        <v>137</v>
      </c>
      <c r="D152" s="142" t="s">
        <v>136</v>
      </c>
      <c r="E152" s="142" t="str">
        <f>VLOOKUP(Table4[[#This Row],[Cred Code]],CredCode16[],3,FALSE)</f>
        <v>GRAD</v>
      </c>
      <c r="F152" s="246" t="str">
        <f>VLOOKUP(Table4[[#This Row],[Cred Code]],CredCode16[],9,FALSE)</f>
        <v>Organizational Leadership (MOL)</v>
      </c>
    </row>
    <row r="153" spans="1:6" hidden="1" x14ac:dyDescent="0.35">
      <c r="A153" s="245" t="s">
        <v>219</v>
      </c>
      <c r="B153" s="143" t="s">
        <v>122</v>
      </c>
      <c r="C153" s="143" t="s">
        <v>137</v>
      </c>
      <c r="D153" s="143" t="s">
        <v>136</v>
      </c>
      <c r="E153" s="142" t="str">
        <f>VLOOKUP(Table4[[#This Row],[Cred Code]],CredCode16[],3,FALSE)</f>
        <v>GRAD</v>
      </c>
      <c r="F153" s="246" t="str">
        <f>VLOOKUP(Table4[[#This Row],[Cred Code]],CredCode16[],9,FALSE)</f>
        <v>Organizational Leadership (MOL)</v>
      </c>
    </row>
    <row r="154" spans="1:6" hidden="1" x14ac:dyDescent="0.35">
      <c r="A154" s="245" t="s">
        <v>221</v>
      </c>
      <c r="B154" s="143" t="s">
        <v>122</v>
      </c>
      <c r="C154" s="143" t="s">
        <v>137</v>
      </c>
      <c r="D154" s="143" t="s">
        <v>136</v>
      </c>
      <c r="E154" s="142" t="str">
        <f>VLOOKUP(Table4[[#This Row],[Cred Code]],CredCode16[],3,FALSE)</f>
        <v>GRAD</v>
      </c>
      <c r="F154" s="246" t="str">
        <f>VLOOKUP(Table4[[#This Row],[Cred Code]],CredCode16[],9,FALSE)</f>
        <v>Religion (MA)</v>
      </c>
    </row>
    <row r="155" spans="1:6" x14ac:dyDescent="0.35">
      <c r="A155" s="244" t="s">
        <v>226</v>
      </c>
      <c r="B155" s="142" t="s">
        <v>122</v>
      </c>
      <c r="C155" s="142" t="s">
        <v>137</v>
      </c>
      <c r="D155" s="142" t="s">
        <v>136</v>
      </c>
      <c r="E155" s="142" t="str">
        <f>VLOOKUP(Table4[[#This Row],[Cred Code]],CredCode16[],3,FALSE)</f>
        <v>TRAD</v>
      </c>
      <c r="F155" s="246" t="str">
        <f>VLOOKUP(Table4[[#This Row],[Cred Code]],CredCode16[],9,FALSE)</f>
        <v>Religion (BA)</v>
      </c>
    </row>
    <row r="156" spans="1:6" x14ac:dyDescent="0.35">
      <c r="A156" s="245" t="s">
        <v>236</v>
      </c>
      <c r="B156" s="143" t="s">
        <v>122</v>
      </c>
      <c r="C156" s="143" t="s">
        <v>137</v>
      </c>
      <c r="D156" s="143" t="s">
        <v>136</v>
      </c>
      <c r="E156" s="142" t="str">
        <f>VLOOKUP(Table4[[#This Row],[Cred Code]],CredCode16[],3,FALSE)</f>
        <v>TRAD</v>
      </c>
      <c r="F156" s="246" t="str">
        <f>VLOOKUP(Table4[[#This Row],[Cred Code]],CredCode16[],9,FALSE)</f>
        <v>Science, Engineering, &amp; Math (BS)</v>
      </c>
    </row>
    <row r="157" spans="1:6" x14ac:dyDescent="0.35">
      <c r="A157" s="244" t="s">
        <v>244</v>
      </c>
      <c r="B157" s="142" t="s">
        <v>122</v>
      </c>
      <c r="C157" s="142" t="s">
        <v>137</v>
      </c>
      <c r="D157" s="142" t="s">
        <v>136</v>
      </c>
      <c r="E157" s="142" t="str">
        <f>VLOOKUP(Table4[[#This Row],[Cred Code]],CredCode16[],3,FALSE)</f>
        <v>TRAD</v>
      </c>
      <c r="F157" s="246" t="str">
        <f>VLOOKUP(Table4[[#This Row],[Cred Code]],CredCode16[],9,FALSE)</f>
        <v>Social &amp; Behavioral Sciences (BS/BA)</v>
      </c>
    </row>
    <row r="158" spans="1:6" x14ac:dyDescent="0.35">
      <c r="A158" s="245" t="s">
        <v>243</v>
      </c>
      <c r="B158" s="143" t="s">
        <v>122</v>
      </c>
      <c r="C158" s="143" t="s">
        <v>137</v>
      </c>
      <c r="D158" s="143" t="s">
        <v>136</v>
      </c>
      <c r="E158" s="142" t="str">
        <f>VLOOKUP(Table4[[#This Row],[Cred Code]],CredCode16[],3,FALSE)</f>
        <v>TRAD</v>
      </c>
      <c r="F158" s="246" t="str">
        <f>VLOOKUP(Table4[[#This Row],[Cred Code]],CredCode16[],9,FALSE)</f>
        <v>Social &amp; Behavioral Sciences (BS/BA)</v>
      </c>
    </row>
    <row r="159" spans="1:6" x14ac:dyDescent="0.35">
      <c r="A159" s="245" t="s">
        <v>246</v>
      </c>
      <c r="B159" s="143" t="s">
        <v>122</v>
      </c>
      <c r="C159" s="143" t="s">
        <v>137</v>
      </c>
      <c r="D159" s="143" t="s">
        <v>136</v>
      </c>
      <c r="E159" s="142" t="str">
        <f>VLOOKUP(Table4[[#This Row],[Cred Code]],CredCode16[],3,FALSE)</f>
        <v>TRAD</v>
      </c>
      <c r="F159" s="246" t="str">
        <f>VLOOKUP(Table4[[#This Row],[Cred Code]],CredCode16[],9,FALSE)</f>
        <v>Social &amp; Behavioral Sciences (BS/BA)</v>
      </c>
    </row>
    <row r="160" spans="1:6" x14ac:dyDescent="0.35">
      <c r="A160" s="244" t="s">
        <v>241</v>
      </c>
      <c r="B160" s="142" t="s">
        <v>122</v>
      </c>
      <c r="C160" s="142" t="s">
        <v>137</v>
      </c>
      <c r="D160" s="142" t="s">
        <v>136</v>
      </c>
      <c r="E160" s="142" t="str">
        <f>VLOOKUP(Table4[[#This Row],[Cred Code]],CredCode16[],3,FALSE)</f>
        <v>TRAD</v>
      </c>
      <c r="F160" s="246" t="str">
        <f>VLOOKUP(Table4[[#This Row],[Cred Code]],CredCode16[],9,FALSE)</f>
        <v>Social &amp; Behavioral Sciences (BS/BA)</v>
      </c>
    </row>
    <row r="161" spans="1:6" x14ac:dyDescent="0.35">
      <c r="A161" s="245" t="s">
        <v>241</v>
      </c>
      <c r="B161" s="143" t="s">
        <v>122</v>
      </c>
      <c r="C161" s="143" t="s">
        <v>137</v>
      </c>
      <c r="D161" s="143" t="s">
        <v>136</v>
      </c>
      <c r="E161" s="142" t="str">
        <f>VLOOKUP(Table4[[#This Row],[Cred Code]],CredCode16[],3,FALSE)</f>
        <v>TRAD</v>
      </c>
      <c r="F161" s="246" t="str">
        <f>VLOOKUP(Table4[[#This Row],[Cred Code]],CredCode16[],9,FALSE)</f>
        <v>Social &amp; Behavioral Sciences (BS/BA)</v>
      </c>
    </row>
    <row r="162" spans="1:6" x14ac:dyDescent="0.35">
      <c r="A162" s="244" t="s">
        <v>247</v>
      </c>
      <c r="B162" s="142" t="s">
        <v>122</v>
      </c>
      <c r="C162" s="142" t="s">
        <v>137</v>
      </c>
      <c r="D162" s="142" t="s">
        <v>136</v>
      </c>
      <c r="E162" s="142" t="str">
        <f>VLOOKUP(Table4[[#This Row],[Cred Code]],CredCode16[],3,FALSE)</f>
        <v>TRAD</v>
      </c>
      <c r="F162" s="246" t="str">
        <f>VLOOKUP(Table4[[#This Row],[Cred Code]],CredCode16[],9,FALSE)</f>
        <v>Social &amp; Behavioral Sciences (BS/BA)</v>
      </c>
    </row>
    <row r="163" spans="1:6" x14ac:dyDescent="0.35">
      <c r="A163" s="244" t="s">
        <v>248</v>
      </c>
      <c r="B163" s="142" t="s">
        <v>122</v>
      </c>
      <c r="C163" s="142" t="s">
        <v>137</v>
      </c>
      <c r="D163" s="142" t="s">
        <v>136</v>
      </c>
      <c r="E163" s="142" t="str">
        <f>VLOOKUP(Table4[[#This Row],[Cred Code]],CredCode16[],3,FALSE)</f>
        <v>TRAD</v>
      </c>
      <c r="F163" s="246" t="str">
        <f>VLOOKUP(Table4[[#This Row],[Cred Code]],CredCode16[],9,FALSE)</f>
        <v>Technology &amp; Design (BBA/BS)</v>
      </c>
    </row>
    <row r="164" spans="1:6" hidden="1" x14ac:dyDescent="0.35">
      <c r="A164" s="244" t="s">
        <v>134</v>
      </c>
      <c r="B164" s="142" t="s">
        <v>122</v>
      </c>
      <c r="C164" s="142" t="s">
        <v>141</v>
      </c>
      <c r="D164" s="142" t="s">
        <v>136</v>
      </c>
      <c r="E164" s="142" t="str">
        <f>VLOOKUP(Table4[[#This Row],[Cred Code]],CredCode16[],3,FALSE)</f>
        <v>GRAD</v>
      </c>
      <c r="F164" s="246" t="str">
        <f>VLOOKUP(Table4[[#This Row],[Cred Code]],CredCode16[],9,FALSE)</f>
        <v>Business Management (MS/MBA)</v>
      </c>
    </row>
    <row r="165" spans="1:6" hidden="1" x14ac:dyDescent="0.35">
      <c r="A165" s="244" t="s">
        <v>134</v>
      </c>
      <c r="B165" s="142" t="s">
        <v>122</v>
      </c>
      <c r="C165" s="142" t="s">
        <v>141</v>
      </c>
      <c r="D165" s="142" t="s">
        <v>136</v>
      </c>
      <c r="E165" s="142" t="str">
        <f>VLOOKUP(Table4[[#This Row],[Cred Code]],CredCode16[],3,FALSE)</f>
        <v>GRAD</v>
      </c>
      <c r="F165" s="246" t="str">
        <f>VLOOKUP(Table4[[#This Row],[Cred Code]],CredCode16[],9,FALSE)</f>
        <v>Business Management (MS/MBA)</v>
      </c>
    </row>
    <row r="166" spans="1:6" hidden="1" x14ac:dyDescent="0.35">
      <c r="A166" s="244" t="s">
        <v>134</v>
      </c>
      <c r="B166" s="142" t="s">
        <v>122</v>
      </c>
      <c r="C166" s="142" t="s">
        <v>141</v>
      </c>
      <c r="D166" s="142" t="s">
        <v>136</v>
      </c>
      <c r="E166" s="142" t="str">
        <f>VLOOKUP(Table4[[#This Row],[Cred Code]],CredCode16[],3,FALSE)</f>
        <v>GRAD</v>
      </c>
      <c r="F166" s="246" t="str">
        <f>VLOOKUP(Table4[[#This Row],[Cred Code]],CredCode16[],9,FALSE)</f>
        <v>Business Management (MS/MBA)</v>
      </c>
    </row>
    <row r="167" spans="1:6" x14ac:dyDescent="0.35">
      <c r="A167" s="245" t="s">
        <v>198</v>
      </c>
      <c r="B167" s="143" t="s">
        <v>122</v>
      </c>
      <c r="C167" s="143" t="s">
        <v>141</v>
      </c>
      <c r="D167" s="143" t="s">
        <v>136</v>
      </c>
      <c r="E167" s="142" t="str">
        <f>VLOOKUP(Table4[[#This Row],[Cred Code]],CredCode16[],3,FALSE)</f>
        <v>TRAD</v>
      </c>
      <c r="F167" s="246" t="str">
        <f>VLOOKUP(Table4[[#This Row],[Cred Code]],CredCode16[],9,FALSE)</f>
        <v>English (BA)</v>
      </c>
    </row>
    <row r="168" spans="1:6" hidden="1" x14ac:dyDescent="0.35">
      <c r="A168" s="245" t="s">
        <v>212</v>
      </c>
      <c r="B168" s="143" t="s">
        <v>122</v>
      </c>
      <c r="C168" s="143" t="s">
        <v>141</v>
      </c>
      <c r="D168" s="143" t="s">
        <v>136</v>
      </c>
      <c r="E168" s="142" t="str">
        <f>VLOOKUP(Table4[[#This Row],[Cred Code]],CredCode16[],3,FALSE)</f>
        <v>ADST</v>
      </c>
      <c r="F168" s="246" t="str">
        <f>VLOOKUP(Table4[[#This Row],[Cred Code]],CredCode16[],9,FALSE)</f>
        <v>Management and Leadership (BA)</v>
      </c>
    </row>
    <row r="169" spans="1:6" hidden="1" x14ac:dyDescent="0.35">
      <c r="A169" s="245" t="s">
        <v>223</v>
      </c>
      <c r="B169" s="143" t="s">
        <v>122</v>
      </c>
      <c r="C169" s="143" t="s">
        <v>141</v>
      </c>
      <c r="D169" s="143" t="s">
        <v>136</v>
      </c>
      <c r="E169" s="142" t="str">
        <f>VLOOKUP(Table4[[#This Row],[Cred Code]],CredCode16[],3,FALSE)</f>
        <v>GRAD</v>
      </c>
      <c r="F169" s="246" t="str">
        <f>VLOOKUP(Table4[[#This Row],[Cred Code]],CredCode16[],9,FALSE)</f>
        <v>Religion (MA)</v>
      </c>
    </row>
    <row r="170" spans="1:6" x14ac:dyDescent="0.35">
      <c r="A170" s="245" t="s">
        <v>235</v>
      </c>
      <c r="B170" s="143" t="s">
        <v>122</v>
      </c>
      <c r="C170" s="143" t="s">
        <v>141</v>
      </c>
      <c r="D170" s="143" t="s">
        <v>136</v>
      </c>
      <c r="E170" s="142" t="str">
        <f>VLOOKUP(Table4[[#This Row],[Cred Code]],CredCode16[],3,FALSE)</f>
        <v>TRAD</v>
      </c>
      <c r="F170" s="246" t="str">
        <f>VLOOKUP(Table4[[#This Row],[Cred Code]],CredCode16[],9,FALSE)</f>
        <v>Science, Engineering, &amp; Math (BS)</v>
      </c>
    </row>
    <row r="171" spans="1:6" hidden="1" x14ac:dyDescent="0.35">
      <c r="A171" s="244" t="s">
        <v>134</v>
      </c>
      <c r="B171" s="142" t="s">
        <v>122</v>
      </c>
      <c r="C171" s="142" t="s">
        <v>146</v>
      </c>
      <c r="D171" s="142" t="s">
        <v>136</v>
      </c>
      <c r="E171" s="142" t="str">
        <f>VLOOKUP(Table4[[#This Row],[Cred Code]],CredCode16[],3,FALSE)</f>
        <v>GRAD</v>
      </c>
      <c r="F171" s="246" t="str">
        <f>VLOOKUP(Table4[[#This Row],[Cred Code]],CredCode16[],9,FALSE)</f>
        <v>Business Management (MS/MBA)</v>
      </c>
    </row>
    <row r="172" spans="1:6" hidden="1" x14ac:dyDescent="0.35">
      <c r="A172" s="245" t="s">
        <v>161</v>
      </c>
      <c r="B172" s="143" t="s">
        <v>122</v>
      </c>
      <c r="C172" s="143" t="s">
        <v>146</v>
      </c>
      <c r="D172" s="143" t="s">
        <v>136</v>
      </c>
      <c r="E172" s="142" t="str">
        <f>VLOOKUP(Table4[[#This Row],[Cred Code]],CredCode16[],3,FALSE)</f>
        <v>ADST</v>
      </c>
      <c r="F172" s="246" t="str">
        <f>VLOOKUP(Table4[[#This Row],[Cred Code]],CredCode16[],9,FALSE)</f>
        <v>Christian Ministry (AA/BA)</v>
      </c>
    </row>
    <row r="173" spans="1:6" hidden="1" x14ac:dyDescent="0.35">
      <c r="A173" s="245" t="s">
        <v>207</v>
      </c>
      <c r="B173" s="143" t="s">
        <v>122</v>
      </c>
      <c r="C173" s="143" t="s">
        <v>146</v>
      </c>
      <c r="D173" s="143" t="s">
        <v>136</v>
      </c>
      <c r="E173" s="142" t="str">
        <f>VLOOKUP(Table4[[#This Row],[Cred Code]],CredCode16[],3,FALSE)</f>
        <v>GRAD</v>
      </c>
      <c r="F173" s="246" t="str">
        <f>VLOOKUP(Table4[[#This Row],[Cred Code]],CredCode16[],9,FALSE)</f>
        <v>Information Technology (MS/MBA)</v>
      </c>
    </row>
    <row r="174" spans="1:6" hidden="1" x14ac:dyDescent="0.35">
      <c r="A174" s="244" t="s">
        <v>199</v>
      </c>
      <c r="B174" s="142" t="s">
        <v>202</v>
      </c>
      <c r="C174" s="142" t="s">
        <v>146</v>
      </c>
      <c r="D174" s="142" t="s">
        <v>136</v>
      </c>
      <c r="E174" s="142" t="str">
        <f>VLOOKUP(Table4[[#This Row],[Cred Code]],CredCode16[],3,FALSE)</f>
        <v>TRAD</v>
      </c>
      <c r="F174" s="246" t="str">
        <f>VLOOKUP(Table4[[#This Row],[Cred Code]],CredCode16[],9,FALSE)</f>
        <v>Exercise &amp; Sport Science (BS)</v>
      </c>
    </row>
    <row r="175" spans="1:6" hidden="1" x14ac:dyDescent="0.35">
      <c r="A175" s="244" t="s">
        <v>210</v>
      </c>
      <c r="B175" s="142" t="s">
        <v>122</v>
      </c>
      <c r="C175" s="142" t="s">
        <v>146</v>
      </c>
      <c r="D175" s="142" t="s">
        <v>136</v>
      </c>
      <c r="E175" s="142" t="str">
        <f>VLOOKUP(Table4[[#This Row],[Cred Code]],CredCode16[],3,FALSE)</f>
        <v>GRAD</v>
      </c>
      <c r="F175" s="246" t="str">
        <f>VLOOKUP(Table4[[#This Row],[Cred Code]],CredCode16[],9,FALSE)</f>
        <v>Leadership and Professional Practice (EdD)</v>
      </c>
    </row>
    <row r="176" spans="1:6" hidden="1" x14ac:dyDescent="0.35">
      <c r="A176" s="245" t="s">
        <v>210</v>
      </c>
      <c r="B176" s="143" t="s">
        <v>122</v>
      </c>
      <c r="C176" s="143" t="s">
        <v>146</v>
      </c>
      <c r="D176" s="143" t="s">
        <v>136</v>
      </c>
      <c r="E176" s="142" t="str">
        <f>VLOOKUP(Table4[[#This Row],[Cred Code]],CredCode16[],3,FALSE)</f>
        <v>GRAD</v>
      </c>
      <c r="F176" s="246" t="str">
        <f>VLOOKUP(Table4[[#This Row],[Cred Code]],CredCode16[],9,FALSE)</f>
        <v>Leadership and Professional Practice (EdD)</v>
      </c>
    </row>
    <row r="177" spans="1:6" hidden="1" x14ac:dyDescent="0.35">
      <c r="A177" s="244" t="s">
        <v>212</v>
      </c>
      <c r="B177" s="142" t="s">
        <v>122</v>
      </c>
      <c r="C177" s="142" t="s">
        <v>146</v>
      </c>
      <c r="D177" s="142" t="s">
        <v>136</v>
      </c>
      <c r="E177" s="142" t="str">
        <f>VLOOKUP(Table4[[#This Row],[Cred Code]],CredCode16[],3,FALSE)</f>
        <v>ADST</v>
      </c>
      <c r="F177" s="246" t="str">
        <f>VLOOKUP(Table4[[#This Row],[Cred Code]],CredCode16[],9,FALSE)</f>
        <v>Management and Leadership (BA)</v>
      </c>
    </row>
    <row r="178" spans="1:6" hidden="1" x14ac:dyDescent="0.35">
      <c r="A178" s="244" t="s">
        <v>212</v>
      </c>
      <c r="B178" s="142" t="s">
        <v>122</v>
      </c>
      <c r="C178" s="142" t="s">
        <v>146</v>
      </c>
      <c r="D178" s="142" t="s">
        <v>136</v>
      </c>
      <c r="E178" s="142" t="str">
        <f>VLOOKUP(Table4[[#This Row],[Cred Code]],CredCode16[],3,FALSE)</f>
        <v>ADST</v>
      </c>
      <c r="F178" s="246" t="str">
        <f>VLOOKUP(Table4[[#This Row],[Cred Code]],CredCode16[],9,FALSE)</f>
        <v>Management and Leadership (BA)</v>
      </c>
    </row>
    <row r="179" spans="1:6" hidden="1" x14ac:dyDescent="0.35">
      <c r="A179" s="245" t="s">
        <v>219</v>
      </c>
      <c r="B179" s="143" t="s">
        <v>122</v>
      </c>
      <c r="C179" s="143" t="s">
        <v>146</v>
      </c>
      <c r="D179" s="143" t="s">
        <v>136</v>
      </c>
      <c r="E179" s="142" t="str">
        <f>VLOOKUP(Table4[[#This Row],[Cred Code]],CredCode16[],3,FALSE)</f>
        <v>GRAD</v>
      </c>
      <c r="F179" s="246" t="str">
        <f>VLOOKUP(Table4[[#This Row],[Cred Code]],CredCode16[],9,FALSE)</f>
        <v>Organizational Leadership (MOL)</v>
      </c>
    </row>
    <row r="180" spans="1:6" hidden="1" x14ac:dyDescent="0.35">
      <c r="A180" s="245" t="s">
        <v>219</v>
      </c>
      <c r="B180" s="143" t="s">
        <v>122</v>
      </c>
      <c r="C180" s="143" t="s">
        <v>146</v>
      </c>
      <c r="D180" s="143" t="s">
        <v>136</v>
      </c>
      <c r="E180" s="142" t="str">
        <f>VLOOKUP(Table4[[#This Row],[Cred Code]],CredCode16[],3,FALSE)</f>
        <v>GRAD</v>
      </c>
      <c r="F180" s="246" t="str">
        <f>VLOOKUP(Table4[[#This Row],[Cred Code]],CredCode16[],9,FALSE)</f>
        <v>Organizational Leadership (MOL)</v>
      </c>
    </row>
    <row r="181" spans="1:6" hidden="1" x14ac:dyDescent="0.35">
      <c r="A181" s="244" t="s">
        <v>219</v>
      </c>
      <c r="B181" s="142" t="s">
        <v>122</v>
      </c>
      <c r="C181" s="142" t="s">
        <v>146</v>
      </c>
      <c r="D181" s="142" t="s">
        <v>136</v>
      </c>
      <c r="E181" s="142" t="str">
        <f>VLOOKUP(Table4[[#This Row],[Cred Code]],CredCode16[],3,FALSE)</f>
        <v>GRAD</v>
      </c>
      <c r="F181" s="246" t="str">
        <f>VLOOKUP(Table4[[#This Row],[Cred Code]],CredCode16[],9,FALSE)</f>
        <v>Organizational Leadership (MOL)</v>
      </c>
    </row>
    <row r="182" spans="1:6" hidden="1" x14ac:dyDescent="0.35">
      <c r="A182" s="244" t="s">
        <v>219</v>
      </c>
      <c r="B182" s="142" t="s">
        <v>122</v>
      </c>
      <c r="C182" s="142" t="s">
        <v>146</v>
      </c>
      <c r="D182" s="142" t="s">
        <v>136</v>
      </c>
      <c r="E182" s="142" t="str">
        <f>VLOOKUP(Table4[[#This Row],[Cred Code]],CredCode16[],3,FALSE)</f>
        <v>GRAD</v>
      </c>
      <c r="F182" s="246" t="str">
        <f>VLOOKUP(Table4[[#This Row],[Cred Code]],CredCode16[],9,FALSE)</f>
        <v>Organizational Leadership (MOL)</v>
      </c>
    </row>
    <row r="183" spans="1:6" hidden="1" x14ac:dyDescent="0.35">
      <c r="A183" s="245" t="s">
        <v>139</v>
      </c>
      <c r="B183" s="143" t="s">
        <v>122</v>
      </c>
      <c r="C183" s="143" t="s">
        <v>147</v>
      </c>
      <c r="D183" s="143" t="s">
        <v>136</v>
      </c>
      <c r="E183" s="142" t="str">
        <f>VLOOKUP(Table4[[#This Row],[Cred Code]],CredCode16[],3,FALSE)</f>
        <v>GRAD</v>
      </c>
      <c r="F183" s="246" t="str">
        <f>VLOOKUP(Table4[[#This Row],[Cred Code]],CredCode16[],9,FALSE)</f>
        <v>Business Management (MS/MBA)</v>
      </c>
    </row>
    <row r="184" spans="1:6" hidden="1" x14ac:dyDescent="0.35">
      <c r="A184" s="244" t="s">
        <v>134</v>
      </c>
      <c r="B184" s="142" t="s">
        <v>122</v>
      </c>
      <c r="C184" s="142" t="s">
        <v>147</v>
      </c>
      <c r="D184" s="142" t="s">
        <v>136</v>
      </c>
      <c r="E184" s="142" t="str">
        <f>VLOOKUP(Table4[[#This Row],[Cred Code]],CredCode16[],3,FALSE)</f>
        <v>GRAD</v>
      </c>
      <c r="F184" s="246" t="str">
        <f>VLOOKUP(Table4[[#This Row],[Cred Code]],CredCode16[],9,FALSE)</f>
        <v>Business Management (MS/MBA)</v>
      </c>
    </row>
    <row r="185" spans="1:6" hidden="1" x14ac:dyDescent="0.35">
      <c r="A185" s="245" t="s">
        <v>134</v>
      </c>
      <c r="B185" s="143" t="s">
        <v>122</v>
      </c>
      <c r="C185" s="143" t="s">
        <v>147</v>
      </c>
      <c r="D185" s="143" t="s">
        <v>136</v>
      </c>
      <c r="E185" s="142" t="str">
        <f>VLOOKUP(Table4[[#This Row],[Cred Code]],CredCode16[],3,FALSE)</f>
        <v>GRAD</v>
      </c>
      <c r="F185" s="246" t="str">
        <f>VLOOKUP(Table4[[#This Row],[Cred Code]],CredCode16[],9,FALSE)</f>
        <v>Business Management (MS/MBA)</v>
      </c>
    </row>
    <row r="186" spans="1:6" x14ac:dyDescent="0.35">
      <c r="A186" s="244" t="s">
        <v>154</v>
      </c>
      <c r="B186" s="142" t="s">
        <v>122</v>
      </c>
      <c r="C186" s="142" t="s">
        <v>147</v>
      </c>
      <c r="D186" s="142" t="s">
        <v>136</v>
      </c>
      <c r="E186" s="142" t="str">
        <f>VLOOKUP(Table4[[#This Row],[Cred Code]],CredCode16[],3,FALSE)</f>
        <v>TRAD</v>
      </c>
      <c r="F186" s="246" t="str">
        <f>VLOOKUP(Table4[[#This Row],[Cred Code]],CredCode16[],9,FALSE)</f>
        <v>Business (BS/BBA)</v>
      </c>
    </row>
    <row r="187" spans="1:6" x14ac:dyDescent="0.35">
      <c r="A187" s="244" t="s">
        <v>158</v>
      </c>
      <c r="B187" s="142" t="s">
        <v>122</v>
      </c>
      <c r="C187" s="142" t="s">
        <v>147</v>
      </c>
      <c r="D187" s="142" t="s">
        <v>136</v>
      </c>
      <c r="E187" s="142" t="str">
        <f>VLOOKUP(Table4[[#This Row],[Cred Code]],CredCode16[],3,FALSE)</f>
        <v>TRAD</v>
      </c>
      <c r="F187" s="246" t="str">
        <f>VLOOKUP(Table4[[#This Row],[Cred Code]],CredCode16[],9,FALSE)</f>
        <v>Business (BS/BBA)</v>
      </c>
    </row>
    <row r="188" spans="1:6" x14ac:dyDescent="0.35">
      <c r="A188" s="244" t="s">
        <v>156</v>
      </c>
      <c r="B188" s="142" t="s">
        <v>122</v>
      </c>
      <c r="C188" s="142" t="s">
        <v>147</v>
      </c>
      <c r="D188" s="142" t="s">
        <v>136</v>
      </c>
      <c r="E188" s="142" t="str">
        <f>VLOOKUP(Table4[[#This Row],[Cred Code]],CredCode16[],3,FALSE)</f>
        <v>TRAD</v>
      </c>
      <c r="F188" s="246" t="str">
        <f>VLOOKUP(Table4[[#This Row],[Cred Code]],CredCode16[],9,FALSE)</f>
        <v>Business (BS/BBA)</v>
      </c>
    </row>
    <row r="189" spans="1:6" x14ac:dyDescent="0.35">
      <c r="A189" s="245" t="s">
        <v>169</v>
      </c>
      <c r="B189" s="143" t="s">
        <v>122</v>
      </c>
      <c r="C189" s="143" t="s">
        <v>147</v>
      </c>
      <c r="D189" s="143" t="s">
        <v>136</v>
      </c>
      <c r="E189" s="142" t="str">
        <f>VLOOKUP(Table4[[#This Row],[Cred Code]],CredCode16[],3,FALSE)</f>
        <v>TRAD</v>
      </c>
      <c r="F189" s="246" t="str">
        <f>VLOOKUP(Table4[[#This Row],[Cred Code]],CredCode16[],9,FALSE)</f>
        <v>Communication Studies (BA/BS)</v>
      </c>
    </row>
    <row r="190" spans="1:6" hidden="1" x14ac:dyDescent="0.35">
      <c r="A190" s="245" t="s">
        <v>178</v>
      </c>
      <c r="B190" s="143" t="s">
        <v>122</v>
      </c>
      <c r="C190" s="143" t="s">
        <v>147</v>
      </c>
      <c r="D190" s="143" t="s">
        <v>136</v>
      </c>
      <c r="E190" s="142" t="str">
        <f>VLOOKUP(Table4[[#This Row],[Cred Code]],CredCode16[],3,FALSE)</f>
        <v>GRAD</v>
      </c>
      <c r="F190" s="246" t="str">
        <f>VLOOKUP(Table4[[#This Row],[Cred Code]],CredCode16[],9,FALSE)</f>
        <v>Counseling (MA/MMFC/MMFT)</v>
      </c>
    </row>
    <row r="191" spans="1:6" x14ac:dyDescent="0.35">
      <c r="A191" s="245" t="s">
        <v>199</v>
      </c>
      <c r="B191" s="143" t="s">
        <v>122</v>
      </c>
      <c r="C191" s="143" t="s">
        <v>147</v>
      </c>
      <c r="D191" s="143" t="s">
        <v>136</v>
      </c>
      <c r="E191" s="142" t="str">
        <f>VLOOKUP(Table4[[#This Row],[Cred Code]],CredCode16[],3,FALSE)</f>
        <v>TRAD</v>
      </c>
      <c r="F191" s="246" t="str">
        <f>VLOOKUP(Table4[[#This Row],[Cred Code]],CredCode16[],9,FALSE)</f>
        <v>Exercise &amp; Sport Science (BS)</v>
      </c>
    </row>
    <row r="192" spans="1:6" x14ac:dyDescent="0.35">
      <c r="A192" s="244" t="s">
        <v>200</v>
      </c>
      <c r="B192" s="142" t="s">
        <v>122</v>
      </c>
      <c r="C192" s="142" t="s">
        <v>147</v>
      </c>
      <c r="D192" s="142" t="s">
        <v>136</v>
      </c>
      <c r="E192" s="142" t="str">
        <f>VLOOKUP(Table4[[#This Row],[Cred Code]],CredCode16[],3,FALSE)</f>
        <v>TRAD</v>
      </c>
      <c r="F192" s="246" t="str">
        <f>VLOOKUP(Table4[[#This Row],[Cred Code]],CredCode16[],9,FALSE)</f>
        <v>Exercise &amp; Sport Science (BS)</v>
      </c>
    </row>
    <row r="193" spans="1:6" x14ac:dyDescent="0.35">
      <c r="A193" s="245" t="s">
        <v>201</v>
      </c>
      <c r="B193" s="143" t="s">
        <v>122</v>
      </c>
      <c r="C193" s="143" t="s">
        <v>147</v>
      </c>
      <c r="D193" s="143" t="s">
        <v>136</v>
      </c>
      <c r="E193" s="142" t="str">
        <f>VLOOKUP(Table4[[#This Row],[Cred Code]],CredCode16[],3,FALSE)</f>
        <v>TRAD</v>
      </c>
      <c r="F193" s="246" t="str">
        <f>VLOOKUP(Table4[[#This Row],[Cred Code]],CredCode16[],9,FALSE)</f>
        <v>Exercise &amp; Sport Science (BS)</v>
      </c>
    </row>
    <row r="194" spans="1:6" hidden="1" x14ac:dyDescent="0.35">
      <c r="A194" s="244" t="s">
        <v>206</v>
      </c>
      <c r="B194" s="142" t="s">
        <v>122</v>
      </c>
      <c r="C194" s="142" t="s">
        <v>147</v>
      </c>
      <c r="D194" s="142" t="s">
        <v>136</v>
      </c>
      <c r="E194" s="142" t="str">
        <f>VLOOKUP(Table4[[#This Row],[Cred Code]],CredCode16[],3,FALSE)</f>
        <v>ADST</v>
      </c>
      <c r="F194" s="246" t="str">
        <f>VLOOKUP(Table4[[#This Row],[Cred Code]],CredCode16[],9,FALSE)</f>
        <v>Health Care Administration (BS)</v>
      </c>
    </row>
    <row r="195" spans="1:6" hidden="1" x14ac:dyDescent="0.35">
      <c r="A195" s="245" t="s">
        <v>206</v>
      </c>
      <c r="B195" s="143" t="s">
        <v>122</v>
      </c>
      <c r="C195" s="143" t="s">
        <v>147</v>
      </c>
      <c r="D195" s="143" t="s">
        <v>136</v>
      </c>
      <c r="E195" s="142" t="str">
        <f>VLOOKUP(Table4[[#This Row],[Cred Code]],CredCode16[],3,FALSE)</f>
        <v>ADST</v>
      </c>
      <c r="F195" s="246" t="str">
        <f>VLOOKUP(Table4[[#This Row],[Cred Code]],CredCode16[],9,FALSE)</f>
        <v>Health Care Administration (BS)</v>
      </c>
    </row>
    <row r="196" spans="1:6" hidden="1" x14ac:dyDescent="0.35">
      <c r="A196" s="244" t="s">
        <v>212</v>
      </c>
      <c r="B196" s="142" t="s">
        <v>122</v>
      </c>
      <c r="C196" s="142" t="s">
        <v>147</v>
      </c>
      <c r="D196" s="142" t="s">
        <v>136</v>
      </c>
      <c r="E196" s="142" t="str">
        <f>VLOOKUP(Table4[[#This Row],[Cred Code]],CredCode16[],3,FALSE)</f>
        <v>ADST</v>
      </c>
      <c r="F196" s="246" t="str">
        <f>VLOOKUP(Table4[[#This Row],[Cred Code]],CredCode16[],9,FALSE)</f>
        <v>Management and Leadership (BA)</v>
      </c>
    </row>
    <row r="197" spans="1:6" hidden="1" x14ac:dyDescent="0.35">
      <c r="A197" s="245" t="s">
        <v>212</v>
      </c>
      <c r="B197" s="143" t="s">
        <v>122</v>
      </c>
      <c r="C197" s="143" t="s">
        <v>147</v>
      </c>
      <c r="D197" s="143" t="s">
        <v>136</v>
      </c>
      <c r="E197" s="142" t="str">
        <f>VLOOKUP(Table4[[#This Row],[Cred Code]],CredCode16[],3,FALSE)</f>
        <v>ADST</v>
      </c>
      <c r="F197" s="246" t="str">
        <f>VLOOKUP(Table4[[#This Row],[Cred Code]],CredCode16[],9,FALSE)</f>
        <v>Management and Leadership (BA)</v>
      </c>
    </row>
    <row r="198" spans="1:6" hidden="1" x14ac:dyDescent="0.35">
      <c r="A198" s="245" t="s">
        <v>212</v>
      </c>
      <c r="B198" s="143" t="s">
        <v>122</v>
      </c>
      <c r="C198" s="143" t="s">
        <v>147</v>
      </c>
      <c r="D198" s="143" t="s">
        <v>136</v>
      </c>
      <c r="E198" s="142" t="str">
        <f>VLOOKUP(Table4[[#This Row],[Cred Code]],CredCode16[],3,FALSE)</f>
        <v>ADST</v>
      </c>
      <c r="F198" s="246" t="str">
        <f>VLOOKUP(Table4[[#This Row],[Cred Code]],CredCode16[],9,FALSE)</f>
        <v>Management and Leadership (BA)</v>
      </c>
    </row>
    <row r="199" spans="1:6" x14ac:dyDescent="0.35">
      <c r="A199" s="245" t="s">
        <v>214</v>
      </c>
      <c r="B199" s="143" t="s">
        <v>122</v>
      </c>
      <c r="C199" s="143" t="s">
        <v>147</v>
      </c>
      <c r="D199" s="143" t="s">
        <v>136</v>
      </c>
      <c r="E199" s="142" t="str">
        <f>VLOOKUP(Table4[[#This Row],[Cred Code]],CredCode16[],3,FALSE)</f>
        <v>TRAD</v>
      </c>
      <c r="F199" s="246" t="str">
        <f>VLOOKUP(Table4[[#This Row],[Cred Code]],CredCode16[],9,FALSE)</f>
        <v>Music (AA/BA/BS/BM)</v>
      </c>
    </row>
    <row r="200" spans="1:6" hidden="1" x14ac:dyDescent="0.35">
      <c r="A200" s="244" t="s">
        <v>219</v>
      </c>
      <c r="B200" s="142" t="s">
        <v>122</v>
      </c>
      <c r="C200" s="142" t="s">
        <v>147</v>
      </c>
      <c r="D200" s="142" t="s">
        <v>136</v>
      </c>
      <c r="E200" s="142" t="str">
        <f>VLOOKUP(Table4[[#This Row],[Cred Code]],CredCode16[],3,FALSE)</f>
        <v>GRAD</v>
      </c>
      <c r="F200" s="246" t="str">
        <f>VLOOKUP(Table4[[#This Row],[Cred Code]],CredCode16[],9,FALSE)</f>
        <v>Organizational Leadership (MOL)</v>
      </c>
    </row>
    <row r="201" spans="1:6" hidden="1" x14ac:dyDescent="0.35">
      <c r="A201" s="244" t="s">
        <v>220</v>
      </c>
      <c r="B201" s="142" t="s">
        <v>122</v>
      </c>
      <c r="C201" s="142" t="s">
        <v>147</v>
      </c>
      <c r="D201" s="142" t="s">
        <v>136</v>
      </c>
      <c r="E201" s="142" t="str">
        <f>VLOOKUP(Table4[[#This Row],[Cred Code]],CredCode16[],3,FALSE)</f>
        <v>GRAD</v>
      </c>
      <c r="F201" s="246" t="str">
        <f>VLOOKUP(Table4[[#This Row],[Cred Code]],CredCode16[],9,FALSE)</f>
        <v>Physician Assistant (MSM)</v>
      </c>
    </row>
    <row r="202" spans="1:6" hidden="1" x14ac:dyDescent="0.35">
      <c r="A202" s="245" t="s">
        <v>220</v>
      </c>
      <c r="B202" s="143" t="s">
        <v>122</v>
      </c>
      <c r="C202" s="143" t="s">
        <v>147</v>
      </c>
      <c r="D202" s="143" t="s">
        <v>136</v>
      </c>
      <c r="E202" s="142" t="str">
        <f>VLOOKUP(Table4[[#This Row],[Cred Code]],CredCode16[],3,FALSE)</f>
        <v>GRAD</v>
      </c>
      <c r="F202" s="246" t="str">
        <f>VLOOKUP(Table4[[#This Row],[Cred Code]],CredCode16[],9,FALSE)</f>
        <v>Physician Assistant (MSM)</v>
      </c>
    </row>
    <row r="203" spans="1:6" hidden="1" x14ac:dyDescent="0.35">
      <c r="A203" s="245" t="s">
        <v>220</v>
      </c>
      <c r="B203" s="143" t="s">
        <v>122</v>
      </c>
      <c r="C203" s="143" t="s">
        <v>147</v>
      </c>
      <c r="D203" s="143" t="s">
        <v>136</v>
      </c>
      <c r="E203" s="142" t="str">
        <f>VLOOKUP(Table4[[#This Row],[Cred Code]],CredCode16[],3,FALSE)</f>
        <v>GRAD</v>
      </c>
      <c r="F203" s="246" t="str">
        <f>VLOOKUP(Table4[[#This Row],[Cred Code]],CredCode16[],9,FALSE)</f>
        <v>Physician Assistant (MSM)</v>
      </c>
    </row>
    <row r="204" spans="1:6" hidden="1" x14ac:dyDescent="0.35">
      <c r="A204" s="244" t="s">
        <v>220</v>
      </c>
      <c r="B204" s="142" t="s">
        <v>122</v>
      </c>
      <c r="C204" s="142" t="s">
        <v>147</v>
      </c>
      <c r="D204" s="142" t="s">
        <v>136</v>
      </c>
      <c r="E204" s="142" t="str">
        <f>VLOOKUP(Table4[[#This Row],[Cred Code]],CredCode16[],3,FALSE)</f>
        <v>GRAD</v>
      </c>
      <c r="F204" s="246" t="str">
        <f>VLOOKUP(Table4[[#This Row],[Cred Code]],CredCode16[],9,FALSE)</f>
        <v>Physician Assistant (MSM)</v>
      </c>
    </row>
    <row r="205" spans="1:6" hidden="1" x14ac:dyDescent="0.35">
      <c r="A205" s="245" t="s">
        <v>220</v>
      </c>
      <c r="B205" s="143" t="s">
        <v>122</v>
      </c>
      <c r="C205" s="143" t="s">
        <v>147</v>
      </c>
      <c r="D205" s="143" t="s">
        <v>136</v>
      </c>
      <c r="E205" s="142" t="str">
        <f>VLOOKUP(Table4[[#This Row],[Cred Code]],CredCode16[],3,FALSE)</f>
        <v>GRAD</v>
      </c>
      <c r="F205" s="246" t="str">
        <f>VLOOKUP(Table4[[#This Row],[Cred Code]],CredCode16[],9,FALSE)</f>
        <v>Physician Assistant (MSM)</v>
      </c>
    </row>
    <row r="206" spans="1:6" hidden="1" x14ac:dyDescent="0.35">
      <c r="A206" s="244" t="s">
        <v>220</v>
      </c>
      <c r="B206" s="142" t="s">
        <v>122</v>
      </c>
      <c r="C206" s="142" t="s">
        <v>147</v>
      </c>
      <c r="D206" s="142" t="s">
        <v>136</v>
      </c>
      <c r="E206" s="142" t="str">
        <f>VLOOKUP(Table4[[#This Row],[Cred Code]],CredCode16[],3,FALSE)</f>
        <v>GRAD</v>
      </c>
      <c r="F206" s="246" t="str">
        <f>VLOOKUP(Table4[[#This Row],[Cred Code]],CredCode16[],9,FALSE)</f>
        <v>Physician Assistant (MSM)</v>
      </c>
    </row>
    <row r="207" spans="1:6" hidden="1" x14ac:dyDescent="0.35">
      <c r="A207" s="245" t="s">
        <v>220</v>
      </c>
      <c r="B207" s="143" t="s">
        <v>122</v>
      </c>
      <c r="C207" s="143" t="s">
        <v>147</v>
      </c>
      <c r="D207" s="143" t="s">
        <v>136</v>
      </c>
      <c r="E207" s="142" t="str">
        <f>VLOOKUP(Table4[[#This Row],[Cred Code]],CredCode16[],3,FALSE)</f>
        <v>GRAD</v>
      </c>
      <c r="F207" s="246" t="str">
        <f>VLOOKUP(Table4[[#This Row],[Cred Code]],CredCode16[],9,FALSE)</f>
        <v>Physician Assistant (MSM)</v>
      </c>
    </row>
    <row r="208" spans="1:6" hidden="1" x14ac:dyDescent="0.35">
      <c r="A208" s="244" t="s">
        <v>220</v>
      </c>
      <c r="B208" s="142" t="s">
        <v>122</v>
      </c>
      <c r="C208" s="142" t="s">
        <v>147</v>
      </c>
      <c r="D208" s="142" t="s">
        <v>136</v>
      </c>
      <c r="E208" s="142" t="str">
        <f>VLOOKUP(Table4[[#This Row],[Cred Code]],CredCode16[],3,FALSE)</f>
        <v>GRAD</v>
      </c>
      <c r="F208" s="246" t="str">
        <f>VLOOKUP(Table4[[#This Row],[Cred Code]],CredCode16[],9,FALSE)</f>
        <v>Physician Assistant (MSM)</v>
      </c>
    </row>
    <row r="209" spans="1:6" hidden="1" x14ac:dyDescent="0.35">
      <c r="A209" s="245" t="s">
        <v>220</v>
      </c>
      <c r="B209" s="143" t="s">
        <v>122</v>
      </c>
      <c r="C209" s="143" t="s">
        <v>147</v>
      </c>
      <c r="D209" s="143" t="s">
        <v>136</v>
      </c>
      <c r="E209" s="142" t="str">
        <f>VLOOKUP(Table4[[#This Row],[Cred Code]],CredCode16[],3,FALSE)</f>
        <v>GRAD</v>
      </c>
      <c r="F209" s="246" t="str">
        <f>VLOOKUP(Table4[[#This Row],[Cred Code]],CredCode16[],9,FALSE)</f>
        <v>Physician Assistant (MSM)</v>
      </c>
    </row>
    <row r="210" spans="1:6" hidden="1" x14ac:dyDescent="0.35">
      <c r="A210" s="244" t="s">
        <v>220</v>
      </c>
      <c r="B210" s="142" t="s">
        <v>122</v>
      </c>
      <c r="C210" s="142" t="s">
        <v>147</v>
      </c>
      <c r="D210" s="142" t="s">
        <v>136</v>
      </c>
      <c r="E210" s="142" t="str">
        <f>VLOOKUP(Table4[[#This Row],[Cred Code]],CredCode16[],3,FALSE)</f>
        <v>GRAD</v>
      </c>
      <c r="F210" s="246" t="str">
        <f>VLOOKUP(Table4[[#This Row],[Cred Code]],CredCode16[],9,FALSE)</f>
        <v>Physician Assistant (MSM)</v>
      </c>
    </row>
    <row r="211" spans="1:6" hidden="1" x14ac:dyDescent="0.35">
      <c r="A211" s="245" t="s">
        <v>220</v>
      </c>
      <c r="B211" s="143" t="s">
        <v>122</v>
      </c>
      <c r="C211" s="143" t="s">
        <v>147</v>
      </c>
      <c r="D211" s="143" t="s">
        <v>136</v>
      </c>
      <c r="E211" s="142" t="str">
        <f>VLOOKUP(Table4[[#This Row],[Cred Code]],CredCode16[],3,FALSE)</f>
        <v>GRAD</v>
      </c>
      <c r="F211" s="246" t="str">
        <f>VLOOKUP(Table4[[#This Row],[Cred Code]],CredCode16[],9,FALSE)</f>
        <v>Physician Assistant (MSM)</v>
      </c>
    </row>
    <row r="212" spans="1:6" hidden="1" x14ac:dyDescent="0.35">
      <c r="A212" s="244" t="s">
        <v>220</v>
      </c>
      <c r="B212" s="142" t="s">
        <v>122</v>
      </c>
      <c r="C212" s="142" t="s">
        <v>147</v>
      </c>
      <c r="D212" s="142" t="s">
        <v>136</v>
      </c>
      <c r="E212" s="142" t="str">
        <f>VLOOKUP(Table4[[#This Row],[Cred Code]],CredCode16[],3,FALSE)</f>
        <v>GRAD</v>
      </c>
      <c r="F212" s="246" t="str">
        <f>VLOOKUP(Table4[[#This Row],[Cred Code]],CredCode16[],9,FALSE)</f>
        <v>Physician Assistant (MSM)</v>
      </c>
    </row>
    <row r="213" spans="1:6" hidden="1" x14ac:dyDescent="0.35">
      <c r="A213" s="245" t="s">
        <v>220</v>
      </c>
      <c r="B213" s="143" t="s">
        <v>122</v>
      </c>
      <c r="C213" s="143" t="s">
        <v>147</v>
      </c>
      <c r="D213" s="143" t="s">
        <v>136</v>
      </c>
      <c r="E213" s="142" t="str">
        <f>VLOOKUP(Table4[[#This Row],[Cred Code]],CredCode16[],3,FALSE)</f>
        <v>GRAD</v>
      </c>
      <c r="F213" s="246" t="str">
        <f>VLOOKUP(Table4[[#This Row],[Cred Code]],CredCode16[],9,FALSE)</f>
        <v>Physician Assistant (MSM)</v>
      </c>
    </row>
    <row r="214" spans="1:6" hidden="1" x14ac:dyDescent="0.35">
      <c r="A214" s="244" t="s">
        <v>220</v>
      </c>
      <c r="B214" s="142" t="s">
        <v>122</v>
      </c>
      <c r="C214" s="142" t="s">
        <v>147</v>
      </c>
      <c r="D214" s="142" t="s">
        <v>136</v>
      </c>
      <c r="E214" s="142" t="str">
        <f>VLOOKUP(Table4[[#This Row],[Cred Code]],CredCode16[],3,FALSE)</f>
        <v>GRAD</v>
      </c>
      <c r="F214" s="246" t="str">
        <f>VLOOKUP(Table4[[#This Row],[Cred Code]],CredCode16[],9,FALSE)</f>
        <v>Physician Assistant (MSM)</v>
      </c>
    </row>
    <row r="215" spans="1:6" hidden="1" x14ac:dyDescent="0.35">
      <c r="A215" s="245" t="s">
        <v>220</v>
      </c>
      <c r="B215" s="143" t="s">
        <v>122</v>
      </c>
      <c r="C215" s="143" t="s">
        <v>147</v>
      </c>
      <c r="D215" s="143" t="s">
        <v>136</v>
      </c>
      <c r="E215" s="142" t="str">
        <f>VLOOKUP(Table4[[#This Row],[Cred Code]],CredCode16[],3,FALSE)</f>
        <v>GRAD</v>
      </c>
      <c r="F215" s="246" t="str">
        <f>VLOOKUP(Table4[[#This Row],[Cred Code]],CredCode16[],9,FALSE)</f>
        <v>Physician Assistant (MSM)</v>
      </c>
    </row>
    <row r="216" spans="1:6" hidden="1" x14ac:dyDescent="0.35">
      <c r="A216" s="244" t="s">
        <v>220</v>
      </c>
      <c r="B216" s="142" t="s">
        <v>122</v>
      </c>
      <c r="C216" s="142" t="s">
        <v>147</v>
      </c>
      <c r="D216" s="142" t="s">
        <v>136</v>
      </c>
      <c r="E216" s="142" t="str">
        <f>VLOOKUP(Table4[[#This Row],[Cred Code]],CredCode16[],3,FALSE)</f>
        <v>GRAD</v>
      </c>
      <c r="F216" s="246" t="str">
        <f>VLOOKUP(Table4[[#This Row],[Cred Code]],CredCode16[],9,FALSE)</f>
        <v>Physician Assistant (MSM)</v>
      </c>
    </row>
    <row r="217" spans="1:6" hidden="1" x14ac:dyDescent="0.35">
      <c r="A217" s="245" t="s">
        <v>220</v>
      </c>
      <c r="B217" s="143" t="s">
        <v>122</v>
      </c>
      <c r="C217" s="143" t="s">
        <v>147</v>
      </c>
      <c r="D217" s="143" t="s">
        <v>136</v>
      </c>
      <c r="E217" s="142" t="str">
        <f>VLOOKUP(Table4[[#This Row],[Cred Code]],CredCode16[],3,FALSE)</f>
        <v>GRAD</v>
      </c>
      <c r="F217" s="246" t="str">
        <f>VLOOKUP(Table4[[#This Row],[Cred Code]],CredCode16[],9,FALSE)</f>
        <v>Physician Assistant (MSM)</v>
      </c>
    </row>
    <row r="218" spans="1:6" hidden="1" x14ac:dyDescent="0.35">
      <c r="A218" s="244" t="s">
        <v>220</v>
      </c>
      <c r="B218" s="142" t="s">
        <v>122</v>
      </c>
      <c r="C218" s="142" t="s">
        <v>147</v>
      </c>
      <c r="D218" s="142" t="s">
        <v>136</v>
      </c>
      <c r="E218" s="142" t="str">
        <f>VLOOKUP(Table4[[#This Row],[Cred Code]],CredCode16[],3,FALSE)</f>
        <v>GRAD</v>
      </c>
      <c r="F218" s="246" t="str">
        <f>VLOOKUP(Table4[[#This Row],[Cred Code]],CredCode16[],9,FALSE)</f>
        <v>Physician Assistant (MSM)</v>
      </c>
    </row>
    <row r="219" spans="1:6" hidden="1" x14ac:dyDescent="0.35">
      <c r="A219" s="245" t="s">
        <v>220</v>
      </c>
      <c r="B219" s="143" t="s">
        <v>148</v>
      </c>
      <c r="C219" s="143" t="s">
        <v>147</v>
      </c>
      <c r="D219" s="143" t="s">
        <v>136</v>
      </c>
      <c r="E219" s="142" t="str">
        <f>VLOOKUP(Table4[[#This Row],[Cred Code]],CredCode16[],3,FALSE)</f>
        <v>GRAD</v>
      </c>
      <c r="F219" s="246" t="str">
        <f>VLOOKUP(Table4[[#This Row],[Cred Code]],CredCode16[],9,FALSE)</f>
        <v>Physician Assistant (MSM)</v>
      </c>
    </row>
    <row r="220" spans="1:6" x14ac:dyDescent="0.35">
      <c r="A220" s="245" t="s">
        <v>233</v>
      </c>
      <c r="B220" s="143" t="s">
        <v>122</v>
      </c>
      <c r="C220" s="143" t="s">
        <v>147</v>
      </c>
      <c r="D220" s="143" t="s">
        <v>136</v>
      </c>
      <c r="E220" s="142" t="str">
        <f>VLOOKUP(Table4[[#This Row],[Cred Code]],CredCode16[],3,FALSE)</f>
        <v>TRAD</v>
      </c>
      <c r="F220" s="246" t="str">
        <f>VLOOKUP(Table4[[#This Row],[Cred Code]],CredCode16[],9,FALSE)</f>
        <v>Science, Engineering, &amp; Math (BS)</v>
      </c>
    </row>
    <row r="221" spans="1:6" x14ac:dyDescent="0.35">
      <c r="A221" s="244" t="s">
        <v>235</v>
      </c>
      <c r="B221" s="142" t="s">
        <v>122</v>
      </c>
      <c r="C221" s="142" t="s">
        <v>147</v>
      </c>
      <c r="D221" s="142" t="s">
        <v>136</v>
      </c>
      <c r="E221" s="142" t="str">
        <f>VLOOKUP(Table4[[#This Row],[Cred Code]],CredCode16[],3,FALSE)</f>
        <v>TRAD</v>
      </c>
      <c r="F221" s="246" t="str">
        <f>VLOOKUP(Table4[[#This Row],[Cred Code]],CredCode16[],9,FALSE)</f>
        <v>Science, Engineering, &amp; Math (BS)</v>
      </c>
    </row>
    <row r="222" spans="1:6" x14ac:dyDescent="0.35">
      <c r="A222" s="245" t="s">
        <v>235</v>
      </c>
      <c r="B222" s="143" t="s">
        <v>122</v>
      </c>
      <c r="C222" s="143" t="s">
        <v>147</v>
      </c>
      <c r="D222" s="143" t="s">
        <v>136</v>
      </c>
      <c r="E222" s="142" t="str">
        <f>VLOOKUP(Table4[[#This Row],[Cred Code]],CredCode16[],3,FALSE)</f>
        <v>TRAD</v>
      </c>
      <c r="F222" s="246" t="str">
        <f>VLOOKUP(Table4[[#This Row],[Cred Code]],CredCode16[],9,FALSE)</f>
        <v>Science, Engineering, &amp; Math (BS)</v>
      </c>
    </row>
    <row r="223" spans="1:6" x14ac:dyDescent="0.35">
      <c r="A223" s="244" t="s">
        <v>235</v>
      </c>
      <c r="B223" s="142" t="s">
        <v>122</v>
      </c>
      <c r="C223" s="142" t="s">
        <v>147</v>
      </c>
      <c r="D223" s="142" t="s">
        <v>136</v>
      </c>
      <c r="E223" s="142" t="str">
        <f>VLOOKUP(Table4[[#This Row],[Cred Code]],CredCode16[],3,FALSE)</f>
        <v>TRAD</v>
      </c>
      <c r="F223" s="246" t="str">
        <f>VLOOKUP(Table4[[#This Row],[Cred Code]],CredCode16[],9,FALSE)</f>
        <v>Science, Engineering, &amp; Math (BS)</v>
      </c>
    </row>
    <row r="224" spans="1:6" x14ac:dyDescent="0.35">
      <c r="A224" s="245" t="s">
        <v>235</v>
      </c>
      <c r="B224" s="143" t="s">
        <v>122</v>
      </c>
      <c r="C224" s="143" t="s">
        <v>147</v>
      </c>
      <c r="D224" s="143" t="s">
        <v>136</v>
      </c>
      <c r="E224" s="142" t="str">
        <f>VLOOKUP(Table4[[#This Row],[Cred Code]],CredCode16[],3,FALSE)</f>
        <v>TRAD</v>
      </c>
      <c r="F224" s="246" t="str">
        <f>VLOOKUP(Table4[[#This Row],[Cred Code]],CredCode16[],9,FALSE)</f>
        <v>Science, Engineering, &amp; Math (BS)</v>
      </c>
    </row>
    <row r="225" spans="1:6" x14ac:dyDescent="0.35">
      <c r="A225" s="245" t="s">
        <v>242</v>
      </c>
      <c r="B225" s="143" t="s">
        <v>122</v>
      </c>
      <c r="C225" s="143" t="s">
        <v>147</v>
      </c>
      <c r="D225" s="143" t="s">
        <v>136</v>
      </c>
      <c r="E225" s="142" t="str">
        <f>VLOOKUP(Table4[[#This Row],[Cred Code]],CredCode16[],3,FALSE)</f>
        <v>TRAD</v>
      </c>
      <c r="F225" s="246" t="str">
        <f>VLOOKUP(Table4[[#This Row],[Cred Code]],CredCode16[],9,FALSE)</f>
        <v>Social &amp; Behavioral Sciences (BS/BA)</v>
      </c>
    </row>
    <row r="226" spans="1:6" x14ac:dyDescent="0.35">
      <c r="A226" s="244" t="s">
        <v>224</v>
      </c>
      <c r="B226" s="142" t="s">
        <v>122</v>
      </c>
      <c r="C226" s="142" t="s">
        <v>147</v>
      </c>
      <c r="D226" s="142" t="s">
        <v>136</v>
      </c>
      <c r="E226" s="142" t="str">
        <f>VLOOKUP(Table4[[#This Row],[Cred Code]],CredCode16[],3,FALSE)</f>
        <v>TRAD</v>
      </c>
      <c r="F226" s="246" t="str">
        <f>VLOOKUP(Table4[[#This Row],[Cred Code]],CredCode16[],9,FALSE)</f>
        <v>Social Justice (BS)</v>
      </c>
    </row>
    <row r="227" spans="1:6" x14ac:dyDescent="0.35">
      <c r="A227" s="245" t="s">
        <v>151</v>
      </c>
      <c r="B227" s="143" t="s">
        <v>122</v>
      </c>
      <c r="C227" s="143" t="s">
        <v>155</v>
      </c>
      <c r="D227" s="143" t="s">
        <v>136</v>
      </c>
      <c r="E227" s="142" t="str">
        <f>VLOOKUP(Table4[[#This Row],[Cred Code]],CredCode16[],3,FALSE)</f>
        <v>TRAD</v>
      </c>
      <c r="F227" s="246" t="str">
        <f>VLOOKUP(Table4[[#This Row],[Cred Code]],CredCode16[],9,FALSE)</f>
        <v>Business (BS/BBA)</v>
      </c>
    </row>
    <row r="228" spans="1:6" x14ac:dyDescent="0.35">
      <c r="A228" s="244" t="s">
        <v>157</v>
      </c>
      <c r="B228" s="142" t="s">
        <v>122</v>
      </c>
      <c r="C228" s="142" t="s">
        <v>155</v>
      </c>
      <c r="D228" s="142" t="s">
        <v>136</v>
      </c>
      <c r="E228" s="142" t="str">
        <f>VLOOKUP(Table4[[#This Row],[Cred Code]],CredCode16[],3,FALSE)</f>
        <v>TRAD</v>
      </c>
      <c r="F228" s="246" t="str">
        <f>VLOOKUP(Table4[[#This Row],[Cred Code]],CredCode16[],9,FALSE)</f>
        <v>Business (BS/BBA)</v>
      </c>
    </row>
    <row r="229" spans="1:6" x14ac:dyDescent="0.35">
      <c r="A229" s="245" t="s">
        <v>151</v>
      </c>
      <c r="B229" s="143" t="s">
        <v>122</v>
      </c>
      <c r="C229" s="143" t="s">
        <v>155</v>
      </c>
      <c r="D229" s="143" t="s">
        <v>136</v>
      </c>
      <c r="E229" s="142" t="str">
        <f>VLOOKUP(Table4[[#This Row],[Cred Code]],CredCode16[],3,FALSE)</f>
        <v>TRAD</v>
      </c>
      <c r="F229" s="246" t="str">
        <f>VLOOKUP(Table4[[#This Row],[Cred Code]],CredCode16[],9,FALSE)</f>
        <v>Business (BS/BBA)</v>
      </c>
    </row>
    <row r="230" spans="1:6" hidden="1" x14ac:dyDescent="0.35">
      <c r="A230" s="245" t="s">
        <v>139</v>
      </c>
      <c r="B230" s="143" t="s">
        <v>148</v>
      </c>
      <c r="C230" s="143" t="s">
        <v>149</v>
      </c>
      <c r="D230" s="143" t="s">
        <v>136</v>
      </c>
      <c r="E230" s="142" t="str">
        <f>VLOOKUP(Table4[[#This Row],[Cred Code]],CredCode16[],3,FALSE)</f>
        <v>GRAD</v>
      </c>
      <c r="F230" s="246" t="str">
        <f>VLOOKUP(Table4[[#This Row],[Cred Code]],CredCode16[],9,FALSE)</f>
        <v>Business Management (MS/MBA)</v>
      </c>
    </row>
    <row r="231" spans="1:6" x14ac:dyDescent="0.35">
      <c r="A231" s="245" t="s">
        <v>151</v>
      </c>
      <c r="B231" s="143" t="s">
        <v>122</v>
      </c>
      <c r="C231" s="143" t="s">
        <v>149</v>
      </c>
      <c r="D231" s="143" t="s">
        <v>136</v>
      </c>
      <c r="E231" s="142" t="str">
        <f>VLOOKUP(Table4[[#This Row],[Cred Code]],CredCode16[],3,FALSE)</f>
        <v>TRAD</v>
      </c>
      <c r="F231" s="246" t="str">
        <f>VLOOKUP(Table4[[#This Row],[Cred Code]],CredCode16[],9,FALSE)</f>
        <v>Business (BS/BBA)</v>
      </c>
    </row>
    <row r="232" spans="1:6" hidden="1" x14ac:dyDescent="0.35">
      <c r="A232" s="244" t="s">
        <v>161</v>
      </c>
      <c r="B232" s="142" t="s">
        <v>122</v>
      </c>
      <c r="C232" s="142" t="s">
        <v>149</v>
      </c>
      <c r="D232" s="142" t="s">
        <v>136</v>
      </c>
      <c r="E232" s="142" t="str">
        <f>VLOOKUP(Table4[[#This Row],[Cred Code]],CredCode16[],3,FALSE)</f>
        <v>ADST</v>
      </c>
      <c r="F232" s="246" t="str">
        <f>VLOOKUP(Table4[[#This Row],[Cred Code]],CredCode16[],9,FALSE)</f>
        <v>Christian Ministry (AA/BA)</v>
      </c>
    </row>
    <row r="233" spans="1:6" hidden="1" x14ac:dyDescent="0.35">
      <c r="A233" s="245" t="s">
        <v>164</v>
      </c>
      <c r="B233" s="143" t="s">
        <v>122</v>
      </c>
      <c r="C233" s="143" t="s">
        <v>149</v>
      </c>
      <c r="D233" s="143" t="s">
        <v>136</v>
      </c>
      <c r="E233" s="142" t="str">
        <f>VLOOKUP(Table4[[#This Row],[Cred Code]],CredCode16[],3,FALSE)</f>
        <v>GRAD</v>
      </c>
      <c r="F233" s="246" t="str">
        <f>VLOOKUP(Table4[[#This Row],[Cred Code]],CredCode16[],9,FALSE)</f>
        <v>Clinical Counseling (PhD)</v>
      </c>
    </row>
    <row r="234" spans="1:6" hidden="1" x14ac:dyDescent="0.35">
      <c r="A234" s="245" t="s">
        <v>178</v>
      </c>
      <c r="B234" s="143" t="s">
        <v>122</v>
      </c>
      <c r="C234" s="143" t="s">
        <v>149</v>
      </c>
      <c r="D234" s="143" t="s">
        <v>136</v>
      </c>
      <c r="E234" s="142" t="str">
        <f>VLOOKUP(Table4[[#This Row],[Cred Code]],CredCode16[],3,FALSE)</f>
        <v>GRAD</v>
      </c>
      <c r="F234" s="246" t="str">
        <f>VLOOKUP(Table4[[#This Row],[Cred Code]],CredCode16[],9,FALSE)</f>
        <v>Counseling (MA/MMFC/MMFT)</v>
      </c>
    </row>
    <row r="235" spans="1:6" hidden="1" x14ac:dyDescent="0.35">
      <c r="A235" s="244" t="s">
        <v>178</v>
      </c>
      <c r="B235" s="142" t="s">
        <v>122</v>
      </c>
      <c r="C235" s="142" t="s">
        <v>149</v>
      </c>
      <c r="D235" s="142" t="s">
        <v>136</v>
      </c>
      <c r="E235" s="142" t="str">
        <f>VLOOKUP(Table4[[#This Row],[Cred Code]],CredCode16[],3,FALSE)</f>
        <v>GRAD</v>
      </c>
      <c r="F235" s="246" t="str">
        <f>VLOOKUP(Table4[[#This Row],[Cred Code]],CredCode16[],9,FALSE)</f>
        <v>Counseling (MA/MMFC/MMFT)</v>
      </c>
    </row>
    <row r="236" spans="1:6" hidden="1" x14ac:dyDescent="0.35">
      <c r="A236" s="244" t="s">
        <v>180</v>
      </c>
      <c r="B236" s="142" t="s">
        <v>122</v>
      </c>
      <c r="C236" s="142" t="s">
        <v>149</v>
      </c>
      <c r="D236" s="142" t="s">
        <v>136</v>
      </c>
      <c r="E236" s="142" t="str">
        <f>VLOOKUP(Table4[[#This Row],[Cred Code]],CredCode16[],3,FALSE)</f>
        <v>GRAD</v>
      </c>
      <c r="F236" s="246" t="str">
        <f>VLOOKUP(Table4[[#This Row],[Cred Code]],CredCode16[],9,FALSE)</f>
        <v>Counseling (MA/MMFC/MMFT)</v>
      </c>
    </row>
    <row r="237" spans="1:6" hidden="1" x14ac:dyDescent="0.35">
      <c r="A237" s="245" t="s">
        <v>180</v>
      </c>
      <c r="B237" s="143" t="s">
        <v>122</v>
      </c>
      <c r="C237" s="143" t="s">
        <v>149</v>
      </c>
      <c r="D237" s="143" t="s">
        <v>136</v>
      </c>
      <c r="E237" s="142" t="str">
        <f>VLOOKUP(Table4[[#This Row],[Cred Code]],CredCode16[],3,FALSE)</f>
        <v>GRAD</v>
      </c>
      <c r="F237" s="246" t="str">
        <f>VLOOKUP(Table4[[#This Row],[Cred Code]],CredCode16[],9,FALSE)</f>
        <v>Counseling (MA/MMFC/MMFT)</v>
      </c>
    </row>
    <row r="238" spans="1:6" hidden="1" x14ac:dyDescent="0.35">
      <c r="A238" s="245" t="s">
        <v>180</v>
      </c>
      <c r="B238" s="143" t="s">
        <v>122</v>
      </c>
      <c r="C238" s="143" t="s">
        <v>149</v>
      </c>
      <c r="D238" s="143" t="s">
        <v>136</v>
      </c>
      <c r="E238" s="142" t="str">
        <f>VLOOKUP(Table4[[#This Row],[Cred Code]],CredCode16[],3,FALSE)</f>
        <v>GRAD</v>
      </c>
      <c r="F238" s="246" t="str">
        <f>VLOOKUP(Table4[[#This Row],[Cred Code]],CredCode16[],9,FALSE)</f>
        <v>Counseling (MA/MMFC/MMFT)</v>
      </c>
    </row>
    <row r="239" spans="1:6" hidden="1" x14ac:dyDescent="0.35">
      <c r="A239" s="245" t="s">
        <v>180</v>
      </c>
      <c r="B239" s="143" t="s">
        <v>122</v>
      </c>
      <c r="C239" s="143" t="s">
        <v>149</v>
      </c>
      <c r="D239" s="143" t="s">
        <v>136</v>
      </c>
      <c r="E239" s="142" t="str">
        <f>VLOOKUP(Table4[[#This Row],[Cred Code]],CredCode16[],3,FALSE)</f>
        <v>GRAD</v>
      </c>
      <c r="F239" s="246" t="str">
        <f>VLOOKUP(Table4[[#This Row],[Cred Code]],CredCode16[],9,FALSE)</f>
        <v>Counseling (MA/MMFC/MMFT)</v>
      </c>
    </row>
    <row r="240" spans="1:6" hidden="1" x14ac:dyDescent="0.35">
      <c r="A240" s="244" t="s">
        <v>180</v>
      </c>
      <c r="B240" s="142" t="s">
        <v>122</v>
      </c>
      <c r="C240" s="142" t="s">
        <v>149</v>
      </c>
      <c r="D240" s="142" t="s">
        <v>136</v>
      </c>
      <c r="E240" s="142" t="str">
        <f>VLOOKUP(Table4[[#This Row],[Cred Code]],CredCode16[],3,FALSE)</f>
        <v>GRAD</v>
      </c>
      <c r="F240" s="246" t="str">
        <f>VLOOKUP(Table4[[#This Row],[Cred Code]],CredCode16[],9,FALSE)</f>
        <v>Counseling (MA/MMFC/MMFT)</v>
      </c>
    </row>
    <row r="241" spans="1:6" hidden="1" x14ac:dyDescent="0.35">
      <c r="A241" s="245" t="s">
        <v>180</v>
      </c>
      <c r="B241" s="143" t="s">
        <v>122</v>
      </c>
      <c r="C241" s="143" t="s">
        <v>149</v>
      </c>
      <c r="D241" s="143" t="s">
        <v>136</v>
      </c>
      <c r="E241" s="142" t="str">
        <f>VLOOKUP(Table4[[#This Row],[Cred Code]],CredCode16[],3,FALSE)</f>
        <v>GRAD</v>
      </c>
      <c r="F241" s="246" t="str">
        <f>VLOOKUP(Table4[[#This Row],[Cred Code]],CredCode16[],9,FALSE)</f>
        <v>Counseling (MA/MMFC/MMFT)</v>
      </c>
    </row>
    <row r="242" spans="1:6" hidden="1" x14ac:dyDescent="0.35">
      <c r="A242" s="244" t="s">
        <v>178</v>
      </c>
      <c r="B242" s="142" t="s">
        <v>122</v>
      </c>
      <c r="C242" s="142" t="s">
        <v>149</v>
      </c>
      <c r="D242" s="142" t="s">
        <v>136</v>
      </c>
      <c r="E242" s="142" t="str">
        <f>VLOOKUP(Table4[[#This Row],[Cred Code]],CredCode16[],3,FALSE)</f>
        <v>GRAD</v>
      </c>
      <c r="F242" s="246" t="str">
        <f>VLOOKUP(Table4[[#This Row],[Cred Code]],CredCode16[],9,FALSE)</f>
        <v>Counseling (MA/MMFC/MMFT)</v>
      </c>
    </row>
    <row r="243" spans="1:6" hidden="1" x14ac:dyDescent="0.35">
      <c r="A243" s="245" t="s">
        <v>178</v>
      </c>
      <c r="B243" s="143" t="s">
        <v>122</v>
      </c>
      <c r="C243" s="143" t="s">
        <v>149</v>
      </c>
      <c r="D243" s="143" t="s">
        <v>136</v>
      </c>
      <c r="E243" s="142" t="str">
        <f>VLOOKUP(Table4[[#This Row],[Cred Code]],CredCode16[],3,FALSE)</f>
        <v>GRAD</v>
      </c>
      <c r="F243" s="246" t="str">
        <f>VLOOKUP(Table4[[#This Row],[Cred Code]],CredCode16[],9,FALSE)</f>
        <v>Counseling (MA/MMFC/MMFT)</v>
      </c>
    </row>
    <row r="244" spans="1:6" hidden="1" x14ac:dyDescent="0.35">
      <c r="A244" s="244" t="s">
        <v>180</v>
      </c>
      <c r="B244" s="142" t="s">
        <v>122</v>
      </c>
      <c r="C244" s="142" t="s">
        <v>149</v>
      </c>
      <c r="D244" s="142" t="s">
        <v>136</v>
      </c>
      <c r="E244" s="142" t="str">
        <f>VLOOKUP(Table4[[#This Row],[Cred Code]],CredCode16[],3,FALSE)</f>
        <v>GRAD</v>
      </c>
      <c r="F244" s="246" t="str">
        <f>VLOOKUP(Table4[[#This Row],[Cred Code]],CredCode16[],9,FALSE)</f>
        <v>Counseling (MA/MMFC/MMFT)</v>
      </c>
    </row>
    <row r="245" spans="1:6" hidden="1" x14ac:dyDescent="0.35">
      <c r="A245" s="244" t="s">
        <v>178</v>
      </c>
      <c r="B245" s="142" t="s">
        <v>122</v>
      </c>
      <c r="C245" s="142" t="s">
        <v>149</v>
      </c>
      <c r="D245" s="142" t="s">
        <v>136</v>
      </c>
      <c r="E245" s="142" t="str">
        <f>VLOOKUP(Table4[[#This Row],[Cred Code]],CredCode16[],3,FALSE)</f>
        <v>GRAD</v>
      </c>
      <c r="F245" s="246" t="str">
        <f>VLOOKUP(Table4[[#This Row],[Cred Code]],CredCode16[],9,FALSE)</f>
        <v>Counseling (MA/MMFC/MMFT)</v>
      </c>
    </row>
    <row r="246" spans="1:6" hidden="1" x14ac:dyDescent="0.35">
      <c r="A246" s="245" t="s">
        <v>178</v>
      </c>
      <c r="B246" s="143" t="s">
        <v>122</v>
      </c>
      <c r="C246" s="143" t="s">
        <v>149</v>
      </c>
      <c r="D246" s="143" t="s">
        <v>136</v>
      </c>
      <c r="E246" s="142" t="str">
        <f>VLOOKUP(Table4[[#This Row],[Cred Code]],CredCode16[],3,FALSE)</f>
        <v>GRAD</v>
      </c>
      <c r="F246" s="246" t="str">
        <f>VLOOKUP(Table4[[#This Row],[Cred Code]],CredCode16[],9,FALSE)</f>
        <v>Counseling (MA/MMFC/MMFT)</v>
      </c>
    </row>
    <row r="247" spans="1:6" hidden="1" x14ac:dyDescent="0.35">
      <c r="A247" s="244" t="s">
        <v>178</v>
      </c>
      <c r="B247" s="142" t="s">
        <v>122</v>
      </c>
      <c r="C247" s="142" t="s">
        <v>149</v>
      </c>
      <c r="D247" s="142" t="s">
        <v>136</v>
      </c>
      <c r="E247" s="142" t="str">
        <f>VLOOKUP(Table4[[#This Row],[Cred Code]],CredCode16[],3,FALSE)</f>
        <v>GRAD</v>
      </c>
      <c r="F247" s="246" t="str">
        <f>VLOOKUP(Table4[[#This Row],[Cred Code]],CredCode16[],9,FALSE)</f>
        <v>Counseling (MA/MMFC/MMFT)</v>
      </c>
    </row>
    <row r="248" spans="1:6" hidden="1" x14ac:dyDescent="0.35">
      <c r="A248" s="245" t="s">
        <v>178</v>
      </c>
      <c r="B248" s="143" t="s">
        <v>122</v>
      </c>
      <c r="C248" s="143" t="s">
        <v>149</v>
      </c>
      <c r="D248" s="143" t="s">
        <v>136</v>
      </c>
      <c r="E248" s="142" t="str">
        <f>VLOOKUP(Table4[[#This Row],[Cred Code]],CredCode16[],3,FALSE)</f>
        <v>GRAD</v>
      </c>
      <c r="F248" s="246" t="str">
        <f>VLOOKUP(Table4[[#This Row],[Cred Code]],CredCode16[],9,FALSE)</f>
        <v>Counseling (MA/MMFC/MMFT)</v>
      </c>
    </row>
    <row r="249" spans="1:6" hidden="1" x14ac:dyDescent="0.35">
      <c r="A249" s="245" t="s">
        <v>180</v>
      </c>
      <c r="B249" s="143" t="s">
        <v>148</v>
      </c>
      <c r="C249" s="143" t="s">
        <v>149</v>
      </c>
      <c r="D249" s="143" t="s">
        <v>136</v>
      </c>
      <c r="E249" s="142" t="str">
        <f>VLOOKUP(Table4[[#This Row],[Cred Code]],CredCode16[],3,FALSE)</f>
        <v>GRAD</v>
      </c>
      <c r="F249" s="246" t="str">
        <f>VLOOKUP(Table4[[#This Row],[Cred Code]],CredCode16[],9,FALSE)</f>
        <v>Counseling (MA/MMFC/MMFT)</v>
      </c>
    </row>
    <row r="250" spans="1:6" hidden="1" x14ac:dyDescent="0.35">
      <c r="A250" s="244" t="s">
        <v>180</v>
      </c>
      <c r="B250" s="142" t="s">
        <v>148</v>
      </c>
      <c r="C250" s="142" t="s">
        <v>149</v>
      </c>
      <c r="D250" s="142" t="s">
        <v>136</v>
      </c>
      <c r="E250" s="142" t="str">
        <f>VLOOKUP(Table4[[#This Row],[Cred Code]],CredCode16[],3,FALSE)</f>
        <v>GRAD</v>
      </c>
      <c r="F250" s="246" t="str">
        <f>VLOOKUP(Table4[[#This Row],[Cred Code]],CredCode16[],9,FALSE)</f>
        <v>Counseling (MA/MMFC/MMFT)</v>
      </c>
    </row>
    <row r="251" spans="1:6" hidden="1" x14ac:dyDescent="0.35">
      <c r="A251" s="245" t="s">
        <v>180</v>
      </c>
      <c r="B251" s="143" t="s">
        <v>148</v>
      </c>
      <c r="C251" s="143" t="s">
        <v>149</v>
      </c>
      <c r="D251" s="143" t="s">
        <v>136</v>
      </c>
      <c r="E251" s="142" t="str">
        <f>VLOOKUP(Table4[[#This Row],[Cred Code]],CredCode16[],3,FALSE)</f>
        <v>GRAD</v>
      </c>
      <c r="F251" s="246" t="str">
        <f>VLOOKUP(Table4[[#This Row],[Cred Code]],CredCode16[],9,FALSE)</f>
        <v>Counseling (MA/MMFC/MMFT)</v>
      </c>
    </row>
    <row r="252" spans="1:6" hidden="1" x14ac:dyDescent="0.35">
      <c r="A252" s="244" t="s">
        <v>180</v>
      </c>
      <c r="B252" s="142" t="s">
        <v>148</v>
      </c>
      <c r="C252" s="142" t="s">
        <v>149</v>
      </c>
      <c r="D252" s="142" t="s">
        <v>136</v>
      </c>
      <c r="E252" s="142" t="str">
        <f>VLOOKUP(Table4[[#This Row],[Cred Code]],CredCode16[],3,FALSE)</f>
        <v>GRAD</v>
      </c>
      <c r="F252" s="246" t="str">
        <f>VLOOKUP(Table4[[#This Row],[Cred Code]],CredCode16[],9,FALSE)</f>
        <v>Counseling (MA/MMFC/MMFT)</v>
      </c>
    </row>
    <row r="253" spans="1:6" hidden="1" x14ac:dyDescent="0.35">
      <c r="A253" s="245" t="s">
        <v>180</v>
      </c>
      <c r="B253" s="143" t="s">
        <v>148</v>
      </c>
      <c r="C253" s="143" t="s">
        <v>149</v>
      </c>
      <c r="D253" s="143" t="s">
        <v>136</v>
      </c>
      <c r="E253" s="142" t="str">
        <f>VLOOKUP(Table4[[#This Row],[Cred Code]],CredCode16[],3,FALSE)</f>
        <v>GRAD</v>
      </c>
      <c r="F253" s="246" t="str">
        <f>VLOOKUP(Table4[[#This Row],[Cred Code]],CredCode16[],9,FALSE)</f>
        <v>Counseling (MA/MMFC/MMFT)</v>
      </c>
    </row>
    <row r="254" spans="1:6" hidden="1" x14ac:dyDescent="0.35">
      <c r="A254" s="244" t="s">
        <v>180</v>
      </c>
      <c r="B254" s="142" t="s">
        <v>148</v>
      </c>
      <c r="C254" s="142" t="s">
        <v>149</v>
      </c>
      <c r="D254" s="142" t="s">
        <v>136</v>
      </c>
      <c r="E254" s="142" t="str">
        <f>VLOOKUP(Table4[[#This Row],[Cred Code]],CredCode16[],3,FALSE)</f>
        <v>GRAD</v>
      </c>
      <c r="F254" s="246" t="str">
        <f>VLOOKUP(Table4[[#This Row],[Cred Code]],CredCode16[],9,FALSE)</f>
        <v>Counseling (MA/MMFC/MMFT)</v>
      </c>
    </row>
    <row r="255" spans="1:6" hidden="1" x14ac:dyDescent="0.35">
      <c r="A255" s="245" t="s">
        <v>178</v>
      </c>
      <c r="B255" s="143" t="s">
        <v>148</v>
      </c>
      <c r="C255" s="143" t="s">
        <v>149</v>
      </c>
      <c r="D255" s="143" t="s">
        <v>136</v>
      </c>
      <c r="E255" s="142" t="str">
        <f>VLOOKUP(Table4[[#This Row],[Cred Code]],CredCode16[],3,FALSE)</f>
        <v>GRAD</v>
      </c>
      <c r="F255" s="246" t="str">
        <f>VLOOKUP(Table4[[#This Row],[Cred Code]],CredCode16[],9,FALSE)</f>
        <v>Counseling (MA/MMFC/MMFT)</v>
      </c>
    </row>
    <row r="256" spans="1:6" hidden="1" x14ac:dyDescent="0.35">
      <c r="A256" s="244" t="s">
        <v>180</v>
      </c>
      <c r="B256" s="142" t="s">
        <v>148</v>
      </c>
      <c r="C256" s="142" t="s">
        <v>149</v>
      </c>
      <c r="D256" s="142" t="s">
        <v>136</v>
      </c>
      <c r="E256" s="142" t="str">
        <f>VLOOKUP(Table4[[#This Row],[Cred Code]],CredCode16[],3,FALSE)</f>
        <v>GRAD</v>
      </c>
      <c r="F256" s="246" t="str">
        <f>VLOOKUP(Table4[[#This Row],[Cred Code]],CredCode16[],9,FALSE)</f>
        <v>Counseling (MA/MMFC/MMFT)</v>
      </c>
    </row>
    <row r="257" spans="1:6" hidden="1" x14ac:dyDescent="0.35">
      <c r="A257" s="245" t="s">
        <v>178</v>
      </c>
      <c r="B257" s="143" t="s">
        <v>148</v>
      </c>
      <c r="C257" s="143" t="s">
        <v>149</v>
      </c>
      <c r="D257" s="143" t="s">
        <v>136</v>
      </c>
      <c r="E257" s="142" t="str">
        <f>VLOOKUP(Table4[[#This Row],[Cred Code]],CredCode16[],3,FALSE)</f>
        <v>GRAD</v>
      </c>
      <c r="F257" s="246" t="str">
        <f>VLOOKUP(Table4[[#This Row],[Cred Code]],CredCode16[],9,FALSE)</f>
        <v>Counseling (MA/MMFC/MMFT)</v>
      </c>
    </row>
    <row r="258" spans="1:6" hidden="1" x14ac:dyDescent="0.35">
      <c r="A258" s="244" t="s">
        <v>212</v>
      </c>
      <c r="B258" s="142" t="s">
        <v>122</v>
      </c>
      <c r="C258" s="142" t="s">
        <v>149</v>
      </c>
      <c r="D258" s="142" t="s">
        <v>136</v>
      </c>
      <c r="E258" s="142" t="str">
        <f>VLOOKUP(Table4[[#This Row],[Cred Code]],CredCode16[],3,FALSE)</f>
        <v>ADST</v>
      </c>
      <c r="F258" s="246" t="str">
        <f>VLOOKUP(Table4[[#This Row],[Cred Code]],CredCode16[],9,FALSE)</f>
        <v>Management and Leadership (BA)</v>
      </c>
    </row>
    <row r="259" spans="1:6" hidden="1" x14ac:dyDescent="0.35">
      <c r="A259" s="244" t="s">
        <v>212</v>
      </c>
      <c r="B259" s="142" t="s">
        <v>122</v>
      </c>
      <c r="C259" s="142" t="s">
        <v>149</v>
      </c>
      <c r="D259" s="142" t="s">
        <v>136</v>
      </c>
      <c r="E259" s="142" t="str">
        <f>VLOOKUP(Table4[[#This Row],[Cred Code]],CredCode16[],3,FALSE)</f>
        <v>ADST</v>
      </c>
      <c r="F259" s="246" t="str">
        <f>VLOOKUP(Table4[[#This Row],[Cred Code]],CredCode16[],9,FALSE)</f>
        <v>Management and Leadership (BA)</v>
      </c>
    </row>
    <row r="260" spans="1:6" hidden="1" x14ac:dyDescent="0.35">
      <c r="A260" s="245" t="s">
        <v>212</v>
      </c>
      <c r="B260" s="143" t="s">
        <v>122</v>
      </c>
      <c r="C260" s="143" t="s">
        <v>149</v>
      </c>
      <c r="D260" s="143" t="s">
        <v>136</v>
      </c>
      <c r="E260" s="142" t="str">
        <f>VLOOKUP(Table4[[#This Row],[Cred Code]],CredCode16[],3,FALSE)</f>
        <v>ADST</v>
      </c>
      <c r="F260" s="246" t="str">
        <f>VLOOKUP(Table4[[#This Row],[Cred Code]],CredCode16[],9,FALSE)</f>
        <v>Management and Leadership (BA)</v>
      </c>
    </row>
    <row r="261" spans="1:6" hidden="1" x14ac:dyDescent="0.35">
      <c r="A261" s="244" t="s">
        <v>212</v>
      </c>
      <c r="B261" s="142" t="s">
        <v>122</v>
      </c>
      <c r="C261" s="142" t="s">
        <v>149</v>
      </c>
      <c r="D261" s="142" t="s">
        <v>136</v>
      </c>
      <c r="E261" s="142" t="str">
        <f>VLOOKUP(Table4[[#This Row],[Cred Code]],CredCode16[],3,FALSE)</f>
        <v>ADST</v>
      </c>
      <c r="F261" s="246" t="str">
        <f>VLOOKUP(Table4[[#This Row],[Cred Code]],CredCode16[],9,FALSE)</f>
        <v>Management and Leadership (BA)</v>
      </c>
    </row>
    <row r="262" spans="1:6" hidden="1" x14ac:dyDescent="0.35">
      <c r="A262" s="245" t="s">
        <v>219</v>
      </c>
      <c r="B262" s="143" t="s">
        <v>122</v>
      </c>
      <c r="C262" s="143" t="s">
        <v>149</v>
      </c>
      <c r="D262" s="143" t="s">
        <v>136</v>
      </c>
      <c r="E262" s="142" t="str">
        <f>VLOOKUP(Table4[[#This Row],[Cred Code]],CredCode16[],3,FALSE)</f>
        <v>GRAD</v>
      </c>
      <c r="F262" s="246" t="str">
        <f>VLOOKUP(Table4[[#This Row],[Cred Code]],CredCode16[],9,FALSE)</f>
        <v>Organizational Leadership (MOL)</v>
      </c>
    </row>
    <row r="263" spans="1:6" hidden="1" x14ac:dyDescent="0.35">
      <c r="A263" s="244" t="s">
        <v>219</v>
      </c>
      <c r="B263" s="142" t="s">
        <v>122</v>
      </c>
      <c r="C263" s="142" t="s">
        <v>149</v>
      </c>
      <c r="D263" s="142" t="s">
        <v>136</v>
      </c>
      <c r="E263" s="142" t="str">
        <f>VLOOKUP(Table4[[#This Row],[Cred Code]],CredCode16[],3,FALSE)</f>
        <v>GRAD</v>
      </c>
      <c r="F263" s="246" t="str">
        <f>VLOOKUP(Table4[[#This Row],[Cred Code]],CredCode16[],9,FALSE)</f>
        <v>Organizational Leadership (MOL)</v>
      </c>
    </row>
    <row r="264" spans="1:6" hidden="1" x14ac:dyDescent="0.35">
      <c r="A264" s="245" t="s">
        <v>219</v>
      </c>
      <c r="B264" s="143" t="s">
        <v>122</v>
      </c>
      <c r="C264" s="143" t="s">
        <v>149</v>
      </c>
      <c r="D264" s="143" t="s">
        <v>136</v>
      </c>
      <c r="E264" s="142" t="str">
        <f>VLOOKUP(Table4[[#This Row],[Cred Code]],CredCode16[],3,FALSE)</f>
        <v>GRAD</v>
      </c>
      <c r="F264" s="246" t="str">
        <f>VLOOKUP(Table4[[#This Row],[Cred Code]],CredCode16[],9,FALSE)</f>
        <v>Organizational Leadership (MOL)</v>
      </c>
    </row>
    <row r="265" spans="1:6" hidden="1" x14ac:dyDescent="0.35">
      <c r="A265" s="245" t="s">
        <v>219</v>
      </c>
      <c r="B265" s="143" t="s">
        <v>122</v>
      </c>
      <c r="C265" s="143" t="s">
        <v>149</v>
      </c>
      <c r="D265" s="143" t="s">
        <v>136</v>
      </c>
      <c r="E265" s="142" t="str">
        <f>VLOOKUP(Table4[[#This Row],[Cred Code]],CredCode16[],3,FALSE)</f>
        <v>GRAD</v>
      </c>
      <c r="F265" s="246" t="str">
        <f>VLOOKUP(Table4[[#This Row],[Cred Code]],CredCode16[],9,FALSE)</f>
        <v>Organizational Leadership (MOL)</v>
      </c>
    </row>
    <row r="266" spans="1:6" x14ac:dyDescent="0.35">
      <c r="A266" s="245" t="s">
        <v>240</v>
      </c>
      <c r="B266" s="143" t="s">
        <v>122</v>
      </c>
      <c r="C266" s="143" t="s">
        <v>149</v>
      </c>
      <c r="D266" s="143" t="s">
        <v>136</v>
      </c>
      <c r="E266" s="142" t="str">
        <f>VLOOKUP(Table4[[#This Row],[Cred Code]],CredCode16[],3,FALSE)</f>
        <v>TRAD</v>
      </c>
      <c r="F266" s="246" t="str">
        <f>VLOOKUP(Table4[[#This Row],[Cred Code]],CredCode16[],9,FALSE)</f>
        <v>Social &amp; Behavioral Sciences (BS/BA)</v>
      </c>
    </row>
    <row r="267" spans="1:6" x14ac:dyDescent="0.35">
      <c r="A267" s="245" t="s">
        <v>241</v>
      </c>
      <c r="B267" s="143" t="s">
        <v>122</v>
      </c>
      <c r="C267" s="143" t="s">
        <v>149</v>
      </c>
      <c r="D267" s="143" t="s">
        <v>136</v>
      </c>
      <c r="E267" s="142" t="str">
        <f>VLOOKUP(Table4[[#This Row],[Cred Code]],CredCode16[],3,FALSE)</f>
        <v>TRAD</v>
      </c>
      <c r="F267" s="246" t="str">
        <f>VLOOKUP(Table4[[#This Row],[Cred Code]],CredCode16[],9,FALSE)</f>
        <v>Social &amp; Behavioral Sciences (BS/BA)</v>
      </c>
    </row>
    <row r="268" spans="1:6" x14ac:dyDescent="0.35">
      <c r="A268" s="244" t="s">
        <v>241</v>
      </c>
      <c r="B268" s="142" t="s">
        <v>122</v>
      </c>
      <c r="C268" s="142" t="s">
        <v>149</v>
      </c>
      <c r="D268" s="142" t="s">
        <v>136</v>
      </c>
      <c r="E268" s="142" t="str">
        <f>VLOOKUP(Table4[[#This Row],[Cred Code]],CredCode16[],3,FALSE)</f>
        <v>TRAD</v>
      </c>
      <c r="F268" s="246" t="str">
        <f>VLOOKUP(Table4[[#This Row],[Cred Code]],CredCode16[],9,FALSE)</f>
        <v>Social &amp; Behavioral Sciences (BS/BA)</v>
      </c>
    </row>
    <row r="269" spans="1:6" hidden="1" x14ac:dyDescent="0.35">
      <c r="A269" s="244" t="s">
        <v>134</v>
      </c>
      <c r="B269" s="142" t="s">
        <v>122</v>
      </c>
      <c r="C269" s="142" t="s">
        <v>135</v>
      </c>
      <c r="D269" s="142" t="s">
        <v>136</v>
      </c>
      <c r="E269" s="142" t="str">
        <f>VLOOKUP(Table4[[#This Row],[Cred Code]],CredCode16[],3,FALSE)</f>
        <v>GRAD</v>
      </c>
      <c r="F269" s="246" t="str">
        <f>VLOOKUP(Table4[[#This Row],[Cred Code]],CredCode16[],9,FALSE)</f>
        <v>Business Management (MS/MBA)</v>
      </c>
    </row>
    <row r="270" spans="1:6" hidden="1" x14ac:dyDescent="0.35">
      <c r="A270" s="244" t="s">
        <v>138</v>
      </c>
      <c r="B270" s="142" t="s">
        <v>122</v>
      </c>
      <c r="C270" s="142" t="s">
        <v>135</v>
      </c>
      <c r="D270" s="142" t="s">
        <v>136</v>
      </c>
      <c r="E270" s="142" t="str">
        <f>VLOOKUP(Table4[[#This Row],[Cred Code]],CredCode16[],3,FALSE)</f>
        <v>GRAD</v>
      </c>
      <c r="F270" s="246" t="str">
        <f>VLOOKUP(Table4[[#This Row],[Cred Code]],CredCode16[],9,FALSE)</f>
        <v>Business Management (MS/MBA)</v>
      </c>
    </row>
    <row r="271" spans="1:6" x14ac:dyDescent="0.35">
      <c r="A271" s="244" t="s">
        <v>151</v>
      </c>
      <c r="B271" s="142" t="s">
        <v>122</v>
      </c>
      <c r="C271" s="142" t="s">
        <v>135</v>
      </c>
      <c r="D271" s="142" t="s">
        <v>136</v>
      </c>
      <c r="E271" s="142" t="str">
        <f>VLOOKUP(Table4[[#This Row],[Cred Code]],CredCode16[],3,FALSE)</f>
        <v>TRAD</v>
      </c>
      <c r="F271" s="246" t="str">
        <f>VLOOKUP(Table4[[#This Row],[Cred Code]],CredCode16[],9,FALSE)</f>
        <v>Business (BS/BBA)</v>
      </c>
    </row>
    <row r="272" spans="1:6" hidden="1" x14ac:dyDescent="0.35">
      <c r="A272" s="244" t="s">
        <v>175</v>
      </c>
      <c r="B272" s="142" t="s">
        <v>122</v>
      </c>
      <c r="C272" s="142" t="s">
        <v>135</v>
      </c>
      <c r="D272" s="142" t="s">
        <v>136</v>
      </c>
      <c r="E272" s="142" t="str">
        <f>VLOOKUP(Table4[[#This Row],[Cred Code]],CredCode16[],3,FALSE)</f>
        <v>ADST</v>
      </c>
      <c r="F272" s="246" t="str">
        <f>VLOOKUP(Table4[[#This Row],[Cred Code]],CredCode16[],9,FALSE)</f>
        <v>Computer Information Technology (BS)</v>
      </c>
    </row>
    <row r="273" spans="1:6" hidden="1" x14ac:dyDescent="0.35">
      <c r="A273" s="245" t="s">
        <v>191</v>
      </c>
      <c r="B273" s="143" t="s">
        <v>122</v>
      </c>
      <c r="C273" s="143" t="s">
        <v>135</v>
      </c>
      <c r="D273" s="143" t="s">
        <v>136</v>
      </c>
      <c r="E273" s="142" t="str">
        <f>VLOOKUP(Table4[[#This Row],[Cred Code]],CredCode16[],3,FALSE)</f>
        <v>GRAD</v>
      </c>
      <c r="F273" s="246" t="str">
        <f>VLOOKUP(Table4[[#This Row],[Cred Code]],CredCode16[],9,FALSE)</f>
        <v>Education: Teaching (MAT)</v>
      </c>
    </row>
    <row r="274" spans="1:6" hidden="1" x14ac:dyDescent="0.35">
      <c r="A274" s="244" t="s">
        <v>207</v>
      </c>
      <c r="B274" s="142" t="s">
        <v>122</v>
      </c>
      <c r="C274" s="142" t="s">
        <v>135</v>
      </c>
      <c r="D274" s="142" t="s">
        <v>136</v>
      </c>
      <c r="E274" s="142" t="str">
        <f>VLOOKUP(Table4[[#This Row],[Cred Code]],CredCode16[],3,FALSE)</f>
        <v>GRAD</v>
      </c>
      <c r="F274" s="246" t="str">
        <f>VLOOKUP(Table4[[#This Row],[Cred Code]],CredCode16[],9,FALSE)</f>
        <v>Information Technology (MS/MBA)</v>
      </c>
    </row>
    <row r="275" spans="1:6" hidden="1" x14ac:dyDescent="0.35">
      <c r="A275" s="245" t="s">
        <v>208</v>
      </c>
      <c r="B275" s="143" t="s">
        <v>122</v>
      </c>
      <c r="C275" s="143" t="s">
        <v>135</v>
      </c>
      <c r="D275" s="143" t="s">
        <v>136</v>
      </c>
      <c r="E275" s="142" t="str">
        <f>VLOOKUP(Table4[[#This Row],[Cred Code]],CredCode16[],3,FALSE)</f>
        <v>GRAD</v>
      </c>
      <c r="F275" s="246" t="str">
        <f>VLOOKUP(Table4[[#This Row],[Cred Code]],CredCode16[],9,FALSE)</f>
        <v>Information Technology (MS/MBA)</v>
      </c>
    </row>
    <row r="276" spans="1:6" hidden="1" x14ac:dyDescent="0.35">
      <c r="A276" s="244" t="s">
        <v>208</v>
      </c>
      <c r="B276" s="142" t="s">
        <v>122</v>
      </c>
      <c r="C276" s="142" t="s">
        <v>135</v>
      </c>
      <c r="D276" s="142" t="s">
        <v>136</v>
      </c>
      <c r="E276" s="142" t="str">
        <f>VLOOKUP(Table4[[#This Row],[Cred Code]],CredCode16[],3,FALSE)</f>
        <v>GRAD</v>
      </c>
      <c r="F276" s="246" t="str">
        <f>VLOOKUP(Table4[[#This Row],[Cred Code]],CredCode16[],9,FALSE)</f>
        <v>Information Technology (MS/MBA)</v>
      </c>
    </row>
    <row r="277" spans="1:6" hidden="1" x14ac:dyDescent="0.35">
      <c r="A277" s="245" t="s">
        <v>208</v>
      </c>
      <c r="B277" s="143" t="s">
        <v>122</v>
      </c>
      <c r="C277" s="143" t="s">
        <v>135</v>
      </c>
      <c r="D277" s="143" t="s">
        <v>136</v>
      </c>
      <c r="E277" s="142" t="str">
        <f>VLOOKUP(Table4[[#This Row],[Cred Code]],CredCode16[],3,FALSE)</f>
        <v>GRAD</v>
      </c>
      <c r="F277" s="246" t="str">
        <f>VLOOKUP(Table4[[#This Row],[Cred Code]],CredCode16[],9,FALSE)</f>
        <v>Information Technology (MS/MBA)</v>
      </c>
    </row>
    <row r="278" spans="1:6" hidden="1" x14ac:dyDescent="0.35">
      <c r="A278" s="244" t="s">
        <v>210</v>
      </c>
      <c r="B278" s="142" t="s">
        <v>122</v>
      </c>
      <c r="C278" s="142" t="s">
        <v>135</v>
      </c>
      <c r="D278" s="142" t="s">
        <v>136</v>
      </c>
      <c r="E278" s="142" t="str">
        <f>VLOOKUP(Table4[[#This Row],[Cred Code]],CredCode16[],3,FALSE)</f>
        <v>GRAD</v>
      </c>
      <c r="F278" s="246" t="str">
        <f>VLOOKUP(Table4[[#This Row],[Cred Code]],CredCode16[],9,FALSE)</f>
        <v>Leadership and Professional Practice (EdD)</v>
      </c>
    </row>
    <row r="279" spans="1:6" hidden="1" x14ac:dyDescent="0.35">
      <c r="A279" s="245" t="s">
        <v>210</v>
      </c>
      <c r="B279" s="143" t="s">
        <v>122</v>
      </c>
      <c r="C279" s="143" t="s">
        <v>135</v>
      </c>
      <c r="D279" s="143" t="s">
        <v>136</v>
      </c>
      <c r="E279" s="142" t="str">
        <f>VLOOKUP(Table4[[#This Row],[Cred Code]],CredCode16[],3,FALSE)</f>
        <v>GRAD</v>
      </c>
      <c r="F279" s="246" t="str">
        <f>VLOOKUP(Table4[[#This Row],[Cred Code]],CredCode16[],9,FALSE)</f>
        <v>Leadership and Professional Practice (EdD)</v>
      </c>
    </row>
    <row r="280" spans="1:6" hidden="1" x14ac:dyDescent="0.35">
      <c r="A280" s="245" t="s">
        <v>212</v>
      </c>
      <c r="B280" s="143" t="s">
        <v>122</v>
      </c>
      <c r="C280" s="143" t="s">
        <v>135</v>
      </c>
      <c r="D280" s="143" t="s">
        <v>136</v>
      </c>
      <c r="E280" s="142" t="str">
        <f>VLOOKUP(Table4[[#This Row],[Cred Code]],CredCode16[],3,FALSE)</f>
        <v>ADST</v>
      </c>
      <c r="F280" s="246" t="str">
        <f>VLOOKUP(Table4[[#This Row],[Cred Code]],CredCode16[],9,FALSE)</f>
        <v>Management and Leadership (BA)</v>
      </c>
    </row>
    <row r="281" spans="1:6" x14ac:dyDescent="0.35">
      <c r="A281" s="244" t="s">
        <v>214</v>
      </c>
      <c r="B281" s="142" t="s">
        <v>122</v>
      </c>
      <c r="C281" s="142" t="s">
        <v>135</v>
      </c>
      <c r="D281" s="142" t="s">
        <v>136</v>
      </c>
      <c r="E281" s="142" t="str">
        <f>VLOOKUP(Table4[[#This Row],[Cred Code]],CredCode16[],3,FALSE)</f>
        <v>TRAD</v>
      </c>
      <c r="F281" s="246" t="str">
        <f>VLOOKUP(Table4[[#This Row],[Cred Code]],CredCode16[],9,FALSE)</f>
        <v>Music (AA/BA/BS/BM)</v>
      </c>
    </row>
    <row r="282" spans="1:6" hidden="1" x14ac:dyDescent="0.35">
      <c r="A282" s="244" t="s">
        <v>219</v>
      </c>
      <c r="B282" s="142" t="s">
        <v>122</v>
      </c>
      <c r="C282" s="142" t="s">
        <v>135</v>
      </c>
      <c r="D282" s="142" t="s">
        <v>136</v>
      </c>
      <c r="E282" s="142" t="str">
        <f>VLOOKUP(Table4[[#This Row],[Cred Code]],CredCode16[],3,FALSE)</f>
        <v>GRAD</v>
      </c>
      <c r="F282" s="246" t="str">
        <f>VLOOKUP(Table4[[#This Row],[Cred Code]],CredCode16[],9,FALSE)</f>
        <v>Organizational Leadership (MOL)</v>
      </c>
    </row>
    <row r="283" spans="1:6" x14ac:dyDescent="0.35">
      <c r="A283" s="245" t="s">
        <v>249</v>
      </c>
      <c r="B283" s="143" t="s">
        <v>122</v>
      </c>
      <c r="C283" s="143" t="s">
        <v>135</v>
      </c>
      <c r="D283" s="143" t="s">
        <v>136</v>
      </c>
      <c r="E283" s="142" t="str">
        <f>VLOOKUP(Table4[[#This Row],[Cred Code]],CredCode16[],3,FALSE)</f>
        <v>TRAD</v>
      </c>
      <c r="F283" s="246" t="str">
        <f>VLOOKUP(Table4[[#This Row],[Cred Code]],CredCode16[],9,FALSE)</f>
        <v>Technology &amp; Design (BBA/BS)</v>
      </c>
    </row>
    <row r="284" spans="1:6" x14ac:dyDescent="0.35">
      <c r="A284" s="244" t="s">
        <v>249</v>
      </c>
      <c r="B284" s="142" t="s">
        <v>122</v>
      </c>
      <c r="C284" s="142" t="s">
        <v>135</v>
      </c>
      <c r="D284" s="142" t="s">
        <v>136</v>
      </c>
      <c r="E284" s="142" t="str">
        <f>VLOOKUP(Table4[[#This Row],[Cred Code]],CredCode16[],3,FALSE)</f>
        <v>TRAD</v>
      </c>
      <c r="F284" s="246" t="str">
        <f>VLOOKUP(Table4[[#This Row],[Cred Code]],CredCode16[],9,FALSE)</f>
        <v>Technology &amp; Design (BBA/BS)</v>
      </c>
    </row>
    <row r="285" spans="1:6" hidden="1" x14ac:dyDescent="0.35">
      <c r="A285" s="245" t="s">
        <v>178</v>
      </c>
      <c r="B285" s="143" t="s">
        <v>122</v>
      </c>
      <c r="C285" s="143" t="s">
        <v>179</v>
      </c>
      <c r="D285" s="143" t="s">
        <v>136</v>
      </c>
      <c r="E285" s="142" t="str">
        <f>VLOOKUP(Table4[[#This Row],[Cred Code]],CredCode16[],3,FALSE)</f>
        <v>GRAD</v>
      </c>
      <c r="F285" s="246" t="str">
        <f>VLOOKUP(Table4[[#This Row],[Cred Code]],CredCode16[],9,FALSE)</f>
        <v>Counseling (MA/MMFC/MMFT)</v>
      </c>
    </row>
    <row r="286" spans="1:6" hidden="1" x14ac:dyDescent="0.35">
      <c r="A286" s="244" t="s">
        <v>212</v>
      </c>
      <c r="B286" s="142" t="s">
        <v>122</v>
      </c>
      <c r="C286" s="142" t="s">
        <v>179</v>
      </c>
      <c r="D286" s="142" t="s">
        <v>136</v>
      </c>
      <c r="E286" s="142" t="str">
        <f>VLOOKUP(Table4[[#This Row],[Cred Code]],CredCode16[],3,FALSE)</f>
        <v>ADST</v>
      </c>
      <c r="F286" s="246" t="str">
        <f>VLOOKUP(Table4[[#This Row],[Cred Code]],CredCode16[],9,FALSE)</f>
        <v>Management and Leadership (BA)</v>
      </c>
    </row>
    <row r="287" spans="1:6" hidden="1" x14ac:dyDescent="0.35">
      <c r="A287" s="245" t="s">
        <v>212</v>
      </c>
      <c r="B287" s="143" t="s">
        <v>122</v>
      </c>
      <c r="C287" s="143" t="s">
        <v>179</v>
      </c>
      <c r="D287" s="143" t="s">
        <v>136</v>
      </c>
      <c r="E287" s="142" t="str">
        <f>VLOOKUP(Table4[[#This Row],[Cred Code]],CredCode16[],3,FALSE)</f>
        <v>ADST</v>
      </c>
      <c r="F287" s="246" t="str">
        <f>VLOOKUP(Table4[[#This Row],[Cred Code]],CredCode16[],9,FALSE)</f>
        <v>Management and Leadership (BA)</v>
      </c>
    </row>
    <row r="288" spans="1:6" x14ac:dyDescent="0.35">
      <c r="A288" s="244" t="s">
        <v>245</v>
      </c>
      <c r="B288" s="142" t="s">
        <v>122</v>
      </c>
      <c r="C288" s="142" t="s">
        <v>179</v>
      </c>
      <c r="D288" s="142" t="s">
        <v>136</v>
      </c>
      <c r="E288" s="142" t="str">
        <f>VLOOKUP(Table4[[#This Row],[Cred Code]],CredCode16[],3,FALSE)</f>
        <v>TRAD</v>
      </c>
      <c r="F288" s="246" t="str">
        <f>VLOOKUP(Table4[[#This Row],[Cred Code]],CredCode16[],9,FALSE)</f>
        <v>Social &amp; Behavioral Sciences (BS/BA)</v>
      </c>
    </row>
    <row r="289" spans="1:6" x14ac:dyDescent="0.35">
      <c r="A289" s="244" t="s">
        <v>224</v>
      </c>
      <c r="B289" s="142" t="s">
        <v>122</v>
      </c>
      <c r="C289" s="142" t="s">
        <v>179</v>
      </c>
      <c r="D289" s="142" t="s">
        <v>136</v>
      </c>
      <c r="E289" s="142" t="str">
        <f>VLOOKUP(Table4[[#This Row],[Cred Code]],CredCode16[],3,FALSE)</f>
        <v>TRAD</v>
      </c>
      <c r="F289" s="246" t="str">
        <f>VLOOKUP(Table4[[#This Row],[Cred Code]],CredCode16[],9,FALSE)</f>
        <v>Social Justice (BS)</v>
      </c>
    </row>
    <row r="290" spans="1:6" hidden="1" x14ac:dyDescent="0.35">
      <c r="A290" s="244" t="s">
        <v>212</v>
      </c>
      <c r="B290" s="142" t="s">
        <v>122</v>
      </c>
      <c r="C290" s="142" t="s">
        <v>213</v>
      </c>
      <c r="D290" s="142" t="s">
        <v>136</v>
      </c>
      <c r="E290" s="142" t="str">
        <f>VLOOKUP(Table4[[#This Row],[Cred Code]],CredCode16[],3,FALSE)</f>
        <v>ADST</v>
      </c>
      <c r="F290" s="246" t="str">
        <f>VLOOKUP(Table4[[#This Row],[Cred Code]],CredCode16[],9,FALSE)</f>
        <v>Management and Leadership (BA)</v>
      </c>
    </row>
    <row r="291" spans="1:6" hidden="1" x14ac:dyDescent="0.35">
      <c r="A291" s="244" t="s">
        <v>134</v>
      </c>
      <c r="B291" s="142" t="s">
        <v>122</v>
      </c>
      <c r="C291" s="142" t="s">
        <v>142</v>
      </c>
      <c r="D291" s="142" t="s">
        <v>136</v>
      </c>
      <c r="E291" s="142" t="str">
        <f>VLOOKUP(Table4[[#This Row],[Cred Code]],CredCode16[],3,FALSE)</f>
        <v>GRAD</v>
      </c>
      <c r="F291" s="246" t="str">
        <f>VLOOKUP(Table4[[#This Row],[Cred Code]],CredCode16[],9,FALSE)</f>
        <v>Business Management (MS/MBA)</v>
      </c>
    </row>
    <row r="292" spans="1:6" hidden="1" x14ac:dyDescent="0.35">
      <c r="A292" s="245" t="s">
        <v>134</v>
      </c>
      <c r="B292" s="143" t="s">
        <v>122</v>
      </c>
      <c r="C292" s="143" t="s">
        <v>142</v>
      </c>
      <c r="D292" s="143" t="s">
        <v>136</v>
      </c>
      <c r="E292" s="142" t="str">
        <f>VLOOKUP(Table4[[#This Row],[Cred Code]],CredCode16[],3,FALSE)</f>
        <v>GRAD</v>
      </c>
      <c r="F292" s="246" t="str">
        <f>VLOOKUP(Table4[[#This Row],[Cred Code]],CredCode16[],9,FALSE)</f>
        <v>Business Management (MS/MBA)</v>
      </c>
    </row>
    <row r="293" spans="1:6" x14ac:dyDescent="0.35">
      <c r="A293" s="245" t="s">
        <v>158</v>
      </c>
      <c r="B293" s="143" t="s">
        <v>122</v>
      </c>
      <c r="C293" s="143" t="s">
        <v>142</v>
      </c>
      <c r="D293" s="143" t="s">
        <v>136</v>
      </c>
      <c r="E293" s="142" t="str">
        <f>VLOOKUP(Table4[[#This Row],[Cred Code]],CredCode16[],3,FALSE)</f>
        <v>TRAD</v>
      </c>
      <c r="F293" s="246" t="str">
        <f>VLOOKUP(Table4[[#This Row],[Cred Code]],CredCode16[],9,FALSE)</f>
        <v>Business (BS/BBA)</v>
      </c>
    </row>
    <row r="294" spans="1:6" hidden="1" x14ac:dyDescent="0.35">
      <c r="A294" s="245" t="s">
        <v>161</v>
      </c>
      <c r="B294" s="143" t="s">
        <v>122</v>
      </c>
      <c r="C294" s="143" t="s">
        <v>142</v>
      </c>
      <c r="D294" s="143" t="s">
        <v>136</v>
      </c>
      <c r="E294" s="142" t="str">
        <f>VLOOKUP(Table4[[#This Row],[Cred Code]],CredCode16[],3,FALSE)</f>
        <v>ADST</v>
      </c>
      <c r="F294" s="246" t="str">
        <f>VLOOKUP(Table4[[#This Row],[Cred Code]],CredCode16[],9,FALSE)</f>
        <v>Christian Ministry (AA/BA)</v>
      </c>
    </row>
    <row r="295" spans="1:6" x14ac:dyDescent="0.35">
      <c r="A295" s="244" t="s">
        <v>165</v>
      </c>
      <c r="B295" s="142" t="s">
        <v>122</v>
      </c>
      <c r="C295" s="142" t="s">
        <v>142</v>
      </c>
      <c r="D295" s="142" t="s">
        <v>136</v>
      </c>
      <c r="E295" s="142" t="str">
        <f>VLOOKUP(Table4[[#This Row],[Cred Code]],CredCode16[],3,FALSE)</f>
        <v>TRAD</v>
      </c>
      <c r="F295" s="246" t="str">
        <f>VLOOKUP(Table4[[#This Row],[Cred Code]],CredCode16[],9,FALSE)</f>
        <v>Communication Studies (BA/BS)</v>
      </c>
    </row>
    <row r="296" spans="1:6" x14ac:dyDescent="0.35">
      <c r="A296" s="244" t="s">
        <v>209</v>
      </c>
      <c r="B296" s="142" t="s">
        <v>148</v>
      </c>
      <c r="C296" s="142" t="s">
        <v>142</v>
      </c>
      <c r="D296" s="142" t="s">
        <v>136</v>
      </c>
      <c r="E296" s="142" t="str">
        <f>VLOOKUP(Table4[[#This Row],[Cred Code]],CredCode16[],3,FALSE)</f>
        <v>TRAD</v>
      </c>
      <c r="F296" s="246" t="str">
        <f>VLOOKUP(Table4[[#This Row],[Cred Code]],CredCode16[],9,FALSE)</f>
        <v>Interdisciplinary (AA)</v>
      </c>
    </row>
    <row r="297" spans="1:6" hidden="1" x14ac:dyDescent="0.35">
      <c r="A297" s="245" t="s">
        <v>212</v>
      </c>
      <c r="B297" s="143" t="s">
        <v>122</v>
      </c>
      <c r="C297" s="143" t="s">
        <v>142</v>
      </c>
      <c r="D297" s="143" t="s">
        <v>136</v>
      </c>
      <c r="E297" s="142" t="str">
        <f>VLOOKUP(Table4[[#This Row],[Cred Code]],CredCode16[],3,FALSE)</f>
        <v>ADST</v>
      </c>
      <c r="F297" s="246" t="str">
        <f>VLOOKUP(Table4[[#This Row],[Cred Code]],CredCode16[],9,FALSE)</f>
        <v>Management and Leadership (BA)</v>
      </c>
    </row>
    <row r="298" spans="1:6" hidden="1" x14ac:dyDescent="0.35">
      <c r="A298" s="244" t="s">
        <v>161</v>
      </c>
      <c r="B298" s="142" t="s">
        <v>122</v>
      </c>
      <c r="C298" s="142" t="s">
        <v>162</v>
      </c>
      <c r="D298" s="142" t="s">
        <v>136</v>
      </c>
      <c r="E298" s="142" t="str">
        <f>VLOOKUP(Table4[[#This Row],[Cred Code]],CredCode16[],3,FALSE)</f>
        <v>ADST</v>
      </c>
      <c r="F298" s="246" t="str">
        <f>VLOOKUP(Table4[[#This Row],[Cred Code]],CredCode16[],9,FALSE)</f>
        <v>Christian Ministry (AA/BA)</v>
      </c>
    </row>
    <row r="299" spans="1:6" hidden="1" x14ac:dyDescent="0.35">
      <c r="A299" s="245" t="s">
        <v>191</v>
      </c>
      <c r="B299" s="143" t="s">
        <v>122</v>
      </c>
      <c r="C299" s="143" t="s">
        <v>162</v>
      </c>
      <c r="D299" s="143" t="s">
        <v>136</v>
      </c>
      <c r="E299" s="142" t="str">
        <f>VLOOKUP(Table4[[#This Row],[Cred Code]],CredCode16[],3,FALSE)</f>
        <v>GRAD</v>
      </c>
      <c r="F299" s="246" t="str">
        <f>VLOOKUP(Table4[[#This Row],[Cred Code]],CredCode16[],9,FALSE)</f>
        <v>Education: Teaching (MAT)</v>
      </c>
    </row>
    <row r="300" spans="1:6" hidden="1" x14ac:dyDescent="0.35">
      <c r="A300" s="244" t="s">
        <v>219</v>
      </c>
      <c r="B300" s="142" t="s">
        <v>122</v>
      </c>
      <c r="C300" s="142" t="s">
        <v>162</v>
      </c>
      <c r="D300" s="142" t="s">
        <v>136</v>
      </c>
      <c r="E300" s="142" t="str">
        <f>VLOOKUP(Table4[[#This Row],[Cred Code]],CredCode16[],3,FALSE)</f>
        <v>GRAD</v>
      </c>
      <c r="F300" s="246" t="str">
        <f>VLOOKUP(Table4[[#This Row],[Cred Code]],CredCode16[],9,FALSE)</f>
        <v>Organizational Leadership (MOL)</v>
      </c>
    </row>
    <row r="301" spans="1:6" hidden="1" x14ac:dyDescent="0.35">
      <c r="A301" s="245" t="s">
        <v>219</v>
      </c>
      <c r="B301" s="143" t="s">
        <v>122</v>
      </c>
      <c r="C301" s="143" t="s">
        <v>162</v>
      </c>
      <c r="D301" s="143" t="s">
        <v>136</v>
      </c>
      <c r="E301" s="142" t="str">
        <f>VLOOKUP(Table4[[#This Row],[Cred Code]],CredCode16[],3,FALSE)</f>
        <v>GRAD</v>
      </c>
      <c r="F301" s="246" t="str">
        <f>VLOOKUP(Table4[[#This Row],[Cred Code]],CredCode16[],9,FALSE)</f>
        <v>Organizational Leadership (MOL)</v>
      </c>
    </row>
    <row r="302" spans="1:6" hidden="1" x14ac:dyDescent="0.35">
      <c r="A302" s="244" t="s">
        <v>219</v>
      </c>
      <c r="B302" s="142" t="s">
        <v>122</v>
      </c>
      <c r="C302" s="142" t="s">
        <v>162</v>
      </c>
      <c r="D302" s="142" t="s">
        <v>136</v>
      </c>
      <c r="E302" s="142" t="str">
        <f>VLOOKUP(Table4[[#This Row],[Cred Code]],CredCode16[],3,FALSE)</f>
        <v>GRAD</v>
      </c>
      <c r="F302" s="246" t="str">
        <f>VLOOKUP(Table4[[#This Row],[Cred Code]],CredCode16[],9,FALSE)</f>
        <v>Organizational Leadership (MOL)</v>
      </c>
    </row>
    <row r="303" spans="1:6" hidden="1" x14ac:dyDescent="0.35">
      <c r="A303" s="245" t="s">
        <v>219</v>
      </c>
      <c r="B303" s="143" t="s">
        <v>122</v>
      </c>
      <c r="C303" s="143" t="s">
        <v>162</v>
      </c>
      <c r="D303" s="143" t="s">
        <v>136</v>
      </c>
      <c r="E303" s="142" t="str">
        <f>VLOOKUP(Table4[[#This Row],[Cred Code]],CredCode16[],3,FALSE)</f>
        <v>GRAD</v>
      </c>
      <c r="F303" s="246" t="str">
        <f>VLOOKUP(Table4[[#This Row],[Cred Code]],CredCode16[],9,FALSE)</f>
        <v>Organizational Leadership (MOL)</v>
      </c>
    </row>
    <row r="304" spans="1:6" hidden="1" x14ac:dyDescent="0.35">
      <c r="A304" s="244" t="s">
        <v>221</v>
      </c>
      <c r="B304" s="142" t="s">
        <v>122</v>
      </c>
      <c r="C304" s="142" t="s">
        <v>162</v>
      </c>
      <c r="D304" s="142" t="s">
        <v>136</v>
      </c>
      <c r="E304" s="142" t="str">
        <f>VLOOKUP(Table4[[#This Row],[Cred Code]],CredCode16[],3,FALSE)</f>
        <v>GRAD</v>
      </c>
      <c r="F304" s="246" t="str">
        <f>VLOOKUP(Table4[[#This Row],[Cred Code]],CredCode16[],9,FALSE)</f>
        <v>Religion (MA)</v>
      </c>
    </row>
    <row r="305" spans="1:6" hidden="1" x14ac:dyDescent="0.35">
      <c r="A305" s="244" t="s">
        <v>222</v>
      </c>
      <c r="B305" s="142" t="s">
        <v>122</v>
      </c>
      <c r="C305" s="142" t="s">
        <v>162</v>
      </c>
      <c r="D305" s="142" t="s">
        <v>136</v>
      </c>
      <c r="E305" s="142" t="str">
        <f>VLOOKUP(Table4[[#This Row],[Cred Code]],CredCode16[],3,FALSE)</f>
        <v>GRAD</v>
      </c>
      <c r="F305" s="246" t="str">
        <f>VLOOKUP(Table4[[#This Row],[Cred Code]],CredCode16[],9,FALSE)</f>
        <v>Religion (MA)</v>
      </c>
    </row>
    <row r="306" spans="1:6" x14ac:dyDescent="0.35">
      <c r="A306" s="245" t="s">
        <v>229</v>
      </c>
      <c r="B306" s="143" t="s">
        <v>122</v>
      </c>
      <c r="C306" s="143" t="s">
        <v>162</v>
      </c>
      <c r="D306" s="143" t="s">
        <v>136</v>
      </c>
      <c r="E306" s="142" t="str">
        <f>VLOOKUP(Table4[[#This Row],[Cred Code]],CredCode16[],3,FALSE)</f>
        <v>TRAD</v>
      </c>
      <c r="F306" s="246" t="str">
        <f>VLOOKUP(Table4[[#This Row],[Cred Code]],CredCode16[],9,FALSE)</f>
        <v>Religion (BA)</v>
      </c>
    </row>
    <row r="307" spans="1:6" x14ac:dyDescent="0.35">
      <c r="A307" s="244" t="s">
        <v>216</v>
      </c>
      <c r="B307" s="142" t="s">
        <v>122</v>
      </c>
      <c r="C307" s="142" t="s">
        <v>162</v>
      </c>
      <c r="D307" s="142" t="s">
        <v>136</v>
      </c>
      <c r="E307" s="142" t="str">
        <f>VLOOKUP(Table4[[#This Row],[Cred Code]],CredCode16[],3,FALSE)</f>
        <v>TRAD</v>
      </c>
      <c r="F307" s="246" t="str">
        <f>VLOOKUP(Table4[[#This Row],[Cred Code]],CredCode16[],9,FALSE)</f>
        <v>Worship (BA)</v>
      </c>
    </row>
    <row r="308" spans="1:6" x14ac:dyDescent="0.35">
      <c r="A308" s="244" t="s">
        <v>216</v>
      </c>
      <c r="B308" s="142" t="s">
        <v>122</v>
      </c>
      <c r="C308" s="142" t="s">
        <v>162</v>
      </c>
      <c r="D308" s="142" t="s">
        <v>136</v>
      </c>
      <c r="E308" s="142" t="str">
        <f>VLOOKUP(Table4[[#This Row],[Cred Code]],CredCode16[],3,FALSE)</f>
        <v>TRAD</v>
      </c>
      <c r="F308" s="246" t="str">
        <f>VLOOKUP(Table4[[#This Row],[Cred Code]],CredCode16[],9,FALSE)</f>
        <v>Worship (BA)</v>
      </c>
    </row>
    <row r="309" spans="1:6" hidden="1" x14ac:dyDescent="0.35">
      <c r="A309" s="244" t="s">
        <v>180</v>
      </c>
      <c r="B309" s="142" t="s">
        <v>122</v>
      </c>
      <c r="C309" s="142" t="s">
        <v>182</v>
      </c>
      <c r="D309" s="142" t="s">
        <v>136</v>
      </c>
      <c r="E309" s="142" t="str">
        <f>VLOOKUP(Table4[[#This Row],[Cred Code]],CredCode16[],3,FALSE)</f>
        <v>GRAD</v>
      </c>
      <c r="F309" s="246" t="str">
        <f>VLOOKUP(Table4[[#This Row],[Cred Code]],CredCode16[],9,FALSE)</f>
        <v>Counseling (MA/MMFC/MMFT)</v>
      </c>
    </row>
    <row r="310" spans="1:6" hidden="1" x14ac:dyDescent="0.35">
      <c r="A310" s="244" t="s">
        <v>207</v>
      </c>
      <c r="B310" s="142" t="s">
        <v>122</v>
      </c>
      <c r="C310" s="142" t="s">
        <v>182</v>
      </c>
      <c r="D310" s="142" t="s">
        <v>136</v>
      </c>
      <c r="E310" s="142" t="str">
        <f>VLOOKUP(Table4[[#This Row],[Cred Code]],CredCode16[],3,FALSE)</f>
        <v>GRAD</v>
      </c>
      <c r="F310" s="246" t="str">
        <f>VLOOKUP(Table4[[#This Row],[Cred Code]],CredCode16[],9,FALSE)</f>
        <v>Information Technology (MS/MBA)</v>
      </c>
    </row>
    <row r="311" spans="1:6" hidden="1" x14ac:dyDescent="0.35">
      <c r="A311" s="244" t="s">
        <v>212</v>
      </c>
      <c r="B311" s="142" t="s">
        <v>122</v>
      </c>
      <c r="C311" s="142" t="s">
        <v>182</v>
      </c>
      <c r="D311" s="142" t="s">
        <v>136</v>
      </c>
      <c r="E311" s="142" t="str">
        <f>VLOOKUP(Table4[[#This Row],[Cred Code]],CredCode16[],3,FALSE)</f>
        <v>ADST</v>
      </c>
      <c r="F311" s="246" t="str">
        <f>VLOOKUP(Table4[[#This Row],[Cred Code]],CredCode16[],9,FALSE)</f>
        <v>Management and Leadership (BA)</v>
      </c>
    </row>
    <row r="312" spans="1:6" hidden="1" x14ac:dyDescent="0.35">
      <c r="A312" s="245" t="s">
        <v>219</v>
      </c>
      <c r="B312" s="143"/>
      <c r="C312" s="143" t="s">
        <v>182</v>
      </c>
      <c r="D312" s="143" t="s">
        <v>150</v>
      </c>
      <c r="E312" s="142" t="str">
        <f>VLOOKUP(Table4[[#This Row],[Cred Code]],CredCode16[],3,FALSE)</f>
        <v>GRAD</v>
      </c>
      <c r="F312" s="246" t="str">
        <f>VLOOKUP(Table4[[#This Row],[Cred Code]],CredCode16[],9,FALSE)</f>
        <v>Organizational Leadership (MOL)</v>
      </c>
    </row>
    <row r="313" spans="1:6" x14ac:dyDescent="0.35">
      <c r="A313" s="244" t="s">
        <v>232</v>
      </c>
      <c r="B313" s="142" t="s">
        <v>122</v>
      </c>
      <c r="C313" s="142" t="s">
        <v>182</v>
      </c>
      <c r="D313" s="142" t="s">
        <v>136</v>
      </c>
      <c r="E313" s="142" t="str">
        <f>VLOOKUP(Table4[[#This Row],[Cred Code]],CredCode16[],3,FALSE)</f>
        <v>TRAD</v>
      </c>
      <c r="F313" s="246" t="str">
        <f>VLOOKUP(Table4[[#This Row],[Cred Code]],CredCode16[],9,FALSE)</f>
        <v>Science, Engineering, &amp; Math (BS)</v>
      </c>
    </row>
    <row r="314" spans="1:6" x14ac:dyDescent="0.35">
      <c r="A314" s="244" t="s">
        <v>234</v>
      </c>
      <c r="B314" s="142" t="s">
        <v>122</v>
      </c>
      <c r="C314" s="142" t="s">
        <v>182</v>
      </c>
      <c r="D314" s="142" t="s">
        <v>136</v>
      </c>
      <c r="E314" s="142" t="str">
        <f>VLOOKUP(Table4[[#This Row],[Cred Code]],CredCode16[],3,FALSE)</f>
        <v>TRAD</v>
      </c>
      <c r="F314" s="246" t="str">
        <f>VLOOKUP(Table4[[#This Row],[Cred Code]],CredCode16[],9,FALSE)</f>
        <v>Science, Engineering, &amp; Math (BS)</v>
      </c>
    </row>
    <row r="315" spans="1:6" x14ac:dyDescent="0.35">
      <c r="A315" s="244" t="s">
        <v>241</v>
      </c>
      <c r="B315" s="142" t="s">
        <v>122</v>
      </c>
      <c r="C315" s="142" t="s">
        <v>182</v>
      </c>
      <c r="D315" s="142" t="s">
        <v>136</v>
      </c>
      <c r="E315" s="142" t="str">
        <f>VLOOKUP(Table4[[#This Row],[Cred Code]],CredCode16[],3,FALSE)</f>
        <v>TRAD</v>
      </c>
      <c r="F315" s="246" t="str">
        <f>VLOOKUP(Table4[[#This Row],[Cred Code]],CredCode16[],9,FALSE)</f>
        <v>Social &amp; Behavioral Sciences (BS/BA)</v>
      </c>
    </row>
    <row r="316" spans="1:6" hidden="1" x14ac:dyDescent="0.35">
      <c r="A316" s="245" t="s">
        <v>134</v>
      </c>
      <c r="B316" s="143" t="s">
        <v>122</v>
      </c>
      <c r="C316" s="143" t="s">
        <v>144</v>
      </c>
      <c r="D316" s="143" t="s">
        <v>136</v>
      </c>
      <c r="E316" s="142" t="str">
        <f>VLOOKUP(Table4[[#This Row],[Cred Code]],CredCode16[],3,FALSE)</f>
        <v>GRAD</v>
      </c>
      <c r="F316" s="246" t="str">
        <f>VLOOKUP(Table4[[#This Row],[Cred Code]],CredCode16[],9,FALSE)</f>
        <v>Business Management (MS/MBA)</v>
      </c>
    </row>
    <row r="317" spans="1:6" x14ac:dyDescent="0.35">
      <c r="A317" s="245" t="s">
        <v>153</v>
      </c>
      <c r="B317" s="143" t="s">
        <v>122</v>
      </c>
      <c r="C317" s="143" t="s">
        <v>144</v>
      </c>
      <c r="D317" s="143" t="s">
        <v>136</v>
      </c>
      <c r="E317" s="142" t="str">
        <f>VLOOKUP(Table4[[#This Row],[Cred Code]],CredCode16[],3,FALSE)</f>
        <v>TRAD</v>
      </c>
      <c r="F317" s="246" t="str">
        <f>VLOOKUP(Table4[[#This Row],[Cred Code]],CredCode16[],9,FALSE)</f>
        <v>Business (BS/BBA)</v>
      </c>
    </row>
    <row r="318" spans="1:6" hidden="1" x14ac:dyDescent="0.35">
      <c r="A318" s="244" t="s">
        <v>206</v>
      </c>
      <c r="B318" s="142" t="s">
        <v>122</v>
      </c>
      <c r="C318" s="142" t="s">
        <v>144</v>
      </c>
      <c r="D318" s="142" t="s">
        <v>136</v>
      </c>
      <c r="E318" s="142" t="str">
        <f>VLOOKUP(Table4[[#This Row],[Cred Code]],CredCode16[],3,FALSE)</f>
        <v>ADST</v>
      </c>
      <c r="F318" s="246" t="str">
        <f>VLOOKUP(Table4[[#This Row],[Cred Code]],CredCode16[],9,FALSE)</f>
        <v>Health Care Administration (BS)</v>
      </c>
    </row>
    <row r="319" spans="1:6" hidden="1" x14ac:dyDescent="0.35">
      <c r="A319" s="245" t="s">
        <v>212</v>
      </c>
      <c r="B319" s="143" t="s">
        <v>122</v>
      </c>
      <c r="C319" s="143" t="s">
        <v>144</v>
      </c>
      <c r="D319" s="143" t="s">
        <v>136</v>
      </c>
      <c r="E319" s="142" t="str">
        <f>VLOOKUP(Table4[[#This Row],[Cred Code]],CredCode16[],3,FALSE)</f>
        <v>ADST</v>
      </c>
      <c r="F319" s="246" t="str">
        <f>VLOOKUP(Table4[[#This Row],[Cred Code]],CredCode16[],9,FALSE)</f>
        <v>Management and Leadership (BA)</v>
      </c>
    </row>
    <row r="320" spans="1:6" x14ac:dyDescent="0.35">
      <c r="A320" s="245" t="s">
        <v>225</v>
      </c>
      <c r="B320" s="143" t="s">
        <v>122</v>
      </c>
      <c r="C320" s="143" t="s">
        <v>144</v>
      </c>
      <c r="D320" s="143" t="s">
        <v>136</v>
      </c>
      <c r="E320" s="142" t="str">
        <f>VLOOKUP(Table4[[#This Row],[Cred Code]],CredCode16[],3,FALSE)</f>
        <v>TRAD</v>
      </c>
      <c r="F320" s="246" t="str">
        <f>VLOOKUP(Table4[[#This Row],[Cred Code]],CredCode16[],9,FALSE)</f>
        <v>Religion (BA)</v>
      </c>
    </row>
    <row r="321" spans="1:6" hidden="1" x14ac:dyDescent="0.35">
      <c r="A321" s="244" t="s">
        <v>139</v>
      </c>
      <c r="B321" s="142"/>
      <c r="C321" s="142"/>
      <c r="D321" s="142" t="s">
        <v>150</v>
      </c>
      <c r="E321" s="142" t="str">
        <f>VLOOKUP(Table4[[#This Row],[Cred Code]],CredCode16[],3,FALSE)</f>
        <v>GRAD</v>
      </c>
      <c r="F321" s="246" t="str">
        <f>VLOOKUP(Table4[[#This Row],[Cred Code]],CredCode16[],9,FALSE)</f>
        <v>Business Management (MS/MBA)</v>
      </c>
    </row>
    <row r="322" spans="1:6" hidden="1" x14ac:dyDescent="0.35">
      <c r="A322" s="245" t="s">
        <v>139</v>
      </c>
      <c r="B322" s="143"/>
      <c r="C322" s="143"/>
      <c r="D322" s="143" t="s">
        <v>150</v>
      </c>
      <c r="E322" s="142" t="str">
        <f>VLOOKUP(Table4[[#This Row],[Cred Code]],CredCode16[],3,FALSE)</f>
        <v>GRAD</v>
      </c>
      <c r="F322" s="246" t="str">
        <f>VLOOKUP(Table4[[#This Row],[Cred Code]],CredCode16[],9,FALSE)</f>
        <v>Business Management (MS/MBA)</v>
      </c>
    </row>
    <row r="323" spans="1:6" hidden="1" x14ac:dyDescent="0.35">
      <c r="A323" s="244" t="s">
        <v>134</v>
      </c>
      <c r="B323" s="142"/>
      <c r="C323" s="142"/>
      <c r="D323" s="142" t="s">
        <v>150</v>
      </c>
      <c r="E323" s="142" t="str">
        <f>VLOOKUP(Table4[[#This Row],[Cred Code]],CredCode16[],3,FALSE)</f>
        <v>GRAD</v>
      </c>
      <c r="F323" s="246" t="str">
        <f>VLOOKUP(Table4[[#This Row],[Cred Code]],CredCode16[],9,FALSE)</f>
        <v>Business Management (MS/MBA)</v>
      </c>
    </row>
    <row r="324" spans="1:6" hidden="1" x14ac:dyDescent="0.35">
      <c r="A324" s="245" t="s">
        <v>134</v>
      </c>
      <c r="B324" s="143"/>
      <c r="C324" s="143"/>
      <c r="D324" s="143" t="s">
        <v>150</v>
      </c>
      <c r="E324" s="142" t="str">
        <f>VLOOKUP(Table4[[#This Row],[Cred Code]],CredCode16[],3,FALSE)</f>
        <v>GRAD</v>
      </c>
      <c r="F324" s="246" t="str">
        <f>VLOOKUP(Table4[[#This Row],[Cred Code]],CredCode16[],9,FALSE)</f>
        <v>Business Management (MS/MBA)</v>
      </c>
    </row>
    <row r="325" spans="1:6" hidden="1" x14ac:dyDescent="0.35">
      <c r="A325" s="244" t="s">
        <v>139</v>
      </c>
      <c r="B325" s="142"/>
      <c r="C325" s="142"/>
      <c r="D325" s="142" t="s">
        <v>150</v>
      </c>
      <c r="E325" s="142" t="str">
        <f>VLOOKUP(Table4[[#This Row],[Cred Code]],CredCode16[],3,FALSE)</f>
        <v>GRAD</v>
      </c>
      <c r="F325" s="246" t="str">
        <f>VLOOKUP(Table4[[#This Row],[Cred Code]],CredCode16[],9,FALSE)</f>
        <v>Business Management (MS/MBA)</v>
      </c>
    </row>
    <row r="326" spans="1:6" hidden="1" x14ac:dyDescent="0.35">
      <c r="A326" s="245" t="s">
        <v>134</v>
      </c>
      <c r="B326" s="143"/>
      <c r="C326" s="143"/>
      <c r="D326" s="143" t="s">
        <v>150</v>
      </c>
      <c r="E326" s="142" t="str">
        <f>VLOOKUP(Table4[[#This Row],[Cred Code]],CredCode16[],3,FALSE)</f>
        <v>GRAD</v>
      </c>
      <c r="F326" s="246" t="str">
        <f>VLOOKUP(Table4[[#This Row],[Cred Code]],CredCode16[],9,FALSE)</f>
        <v>Business Management (MS/MBA)</v>
      </c>
    </row>
    <row r="327" spans="1:6" hidden="1" x14ac:dyDescent="0.35">
      <c r="A327" s="244" t="s">
        <v>134</v>
      </c>
      <c r="B327" s="142"/>
      <c r="C327" s="142"/>
      <c r="D327" s="142" t="s">
        <v>150</v>
      </c>
      <c r="E327" s="142" t="str">
        <f>VLOOKUP(Table4[[#This Row],[Cred Code]],CredCode16[],3,FALSE)</f>
        <v>GRAD</v>
      </c>
      <c r="F327" s="246" t="str">
        <f>VLOOKUP(Table4[[#This Row],[Cred Code]],CredCode16[],9,FALSE)</f>
        <v>Business Management (MS/MBA)</v>
      </c>
    </row>
    <row r="328" spans="1:6" hidden="1" x14ac:dyDescent="0.35">
      <c r="A328" s="245" t="s">
        <v>145</v>
      </c>
      <c r="B328" s="143"/>
      <c r="C328" s="143"/>
      <c r="D328" s="143" t="s">
        <v>150</v>
      </c>
      <c r="E328" s="142" t="str">
        <f>VLOOKUP(Table4[[#This Row],[Cred Code]],CredCode16[],3,FALSE)</f>
        <v>GRAD</v>
      </c>
      <c r="F328" s="246" t="str">
        <f>VLOOKUP(Table4[[#This Row],[Cred Code]],CredCode16[],9,FALSE)</f>
        <v>Business Management (MS/MBA)</v>
      </c>
    </row>
    <row r="329" spans="1:6" hidden="1" x14ac:dyDescent="0.35">
      <c r="A329" s="244" t="s">
        <v>134</v>
      </c>
      <c r="B329" s="142"/>
      <c r="C329" s="142"/>
      <c r="D329" s="142" t="s">
        <v>150</v>
      </c>
      <c r="E329" s="142" t="str">
        <f>VLOOKUP(Table4[[#This Row],[Cred Code]],CredCode16[],3,FALSE)</f>
        <v>GRAD</v>
      </c>
      <c r="F329" s="246" t="str">
        <f>VLOOKUP(Table4[[#This Row],[Cred Code]],CredCode16[],9,FALSE)</f>
        <v>Business Management (MS/MBA)</v>
      </c>
    </row>
    <row r="330" spans="1:6" hidden="1" x14ac:dyDescent="0.35">
      <c r="A330" s="245" t="s">
        <v>139</v>
      </c>
      <c r="B330" s="143"/>
      <c r="C330" s="143"/>
      <c r="D330" s="143" t="s">
        <v>150</v>
      </c>
      <c r="E330" s="142" t="str">
        <f>VLOOKUP(Table4[[#This Row],[Cred Code]],CredCode16[],3,FALSE)</f>
        <v>GRAD</v>
      </c>
      <c r="F330" s="246" t="str">
        <f>VLOOKUP(Table4[[#This Row],[Cred Code]],CredCode16[],9,FALSE)</f>
        <v>Business Management (MS/MBA)</v>
      </c>
    </row>
    <row r="331" spans="1:6" hidden="1" x14ac:dyDescent="0.35">
      <c r="A331" s="244" t="s">
        <v>134</v>
      </c>
      <c r="B331" s="142"/>
      <c r="C331" s="142"/>
      <c r="D331" s="142" t="s">
        <v>150</v>
      </c>
      <c r="E331" s="142" t="str">
        <f>VLOOKUP(Table4[[#This Row],[Cred Code]],CredCode16[],3,FALSE)</f>
        <v>GRAD</v>
      </c>
      <c r="F331" s="246" t="str">
        <f>VLOOKUP(Table4[[#This Row],[Cred Code]],CredCode16[],9,FALSE)</f>
        <v>Business Management (MS/MBA)</v>
      </c>
    </row>
    <row r="332" spans="1:6" hidden="1" x14ac:dyDescent="0.35">
      <c r="A332" s="245" t="s">
        <v>134</v>
      </c>
      <c r="B332" s="143"/>
      <c r="C332" s="143"/>
      <c r="D332" s="143" t="s">
        <v>150</v>
      </c>
      <c r="E332" s="142" t="str">
        <f>VLOOKUP(Table4[[#This Row],[Cred Code]],CredCode16[],3,FALSE)</f>
        <v>GRAD</v>
      </c>
      <c r="F332" s="246" t="str">
        <f>VLOOKUP(Table4[[#This Row],[Cred Code]],CredCode16[],9,FALSE)</f>
        <v>Business Management (MS/MBA)</v>
      </c>
    </row>
    <row r="333" spans="1:6" hidden="1" x14ac:dyDescent="0.35">
      <c r="A333" s="244" t="s">
        <v>134</v>
      </c>
      <c r="B333" s="142"/>
      <c r="C333" s="142"/>
      <c r="D333" s="142" t="s">
        <v>150</v>
      </c>
      <c r="E333" s="142" t="str">
        <f>VLOOKUP(Table4[[#This Row],[Cred Code]],CredCode16[],3,FALSE)</f>
        <v>GRAD</v>
      </c>
      <c r="F333" s="246" t="str">
        <f>VLOOKUP(Table4[[#This Row],[Cred Code]],CredCode16[],9,FALSE)</f>
        <v>Business Management (MS/MBA)</v>
      </c>
    </row>
    <row r="334" spans="1:6" hidden="1" x14ac:dyDescent="0.35">
      <c r="A334" s="245" t="s">
        <v>139</v>
      </c>
      <c r="B334" s="143"/>
      <c r="C334" s="143"/>
      <c r="D334" s="143" t="s">
        <v>150</v>
      </c>
      <c r="E334" s="142" t="str">
        <f>VLOOKUP(Table4[[#This Row],[Cred Code]],CredCode16[],3,FALSE)</f>
        <v>GRAD</v>
      </c>
      <c r="F334" s="246" t="str">
        <f>VLOOKUP(Table4[[#This Row],[Cred Code]],CredCode16[],9,FALSE)</f>
        <v>Business Management (MS/MBA)</v>
      </c>
    </row>
    <row r="335" spans="1:6" hidden="1" x14ac:dyDescent="0.35">
      <c r="A335" s="244" t="s">
        <v>134</v>
      </c>
      <c r="B335" s="142"/>
      <c r="C335" s="142"/>
      <c r="D335" s="142" t="s">
        <v>150</v>
      </c>
      <c r="E335" s="142" t="str">
        <f>VLOOKUP(Table4[[#This Row],[Cred Code]],CredCode16[],3,FALSE)</f>
        <v>GRAD</v>
      </c>
      <c r="F335" s="246" t="str">
        <f>VLOOKUP(Table4[[#This Row],[Cred Code]],CredCode16[],9,FALSE)</f>
        <v>Business Management (MS/MBA)</v>
      </c>
    </row>
    <row r="336" spans="1:6" hidden="1" x14ac:dyDescent="0.35">
      <c r="A336" s="245" t="s">
        <v>134</v>
      </c>
      <c r="B336" s="143"/>
      <c r="C336" s="143"/>
      <c r="D336" s="143" t="s">
        <v>150</v>
      </c>
      <c r="E336" s="142" t="str">
        <f>VLOOKUP(Table4[[#This Row],[Cred Code]],CredCode16[],3,FALSE)</f>
        <v>GRAD</v>
      </c>
      <c r="F336" s="246" t="str">
        <f>VLOOKUP(Table4[[#This Row],[Cred Code]],CredCode16[],9,FALSE)</f>
        <v>Business Management (MS/MBA)</v>
      </c>
    </row>
    <row r="337" spans="1:6" hidden="1" x14ac:dyDescent="0.35">
      <c r="A337" s="244" t="s">
        <v>134</v>
      </c>
      <c r="B337" s="142"/>
      <c r="C337" s="142"/>
      <c r="D337" s="142" t="s">
        <v>150</v>
      </c>
      <c r="E337" s="142" t="str">
        <f>VLOOKUP(Table4[[#This Row],[Cred Code]],CredCode16[],3,FALSE)</f>
        <v>GRAD</v>
      </c>
      <c r="F337" s="246" t="str">
        <f>VLOOKUP(Table4[[#This Row],[Cred Code]],CredCode16[],9,FALSE)</f>
        <v>Business Management (MS/MBA)</v>
      </c>
    </row>
    <row r="338" spans="1:6" hidden="1" x14ac:dyDescent="0.35">
      <c r="A338" s="245" t="s">
        <v>134</v>
      </c>
      <c r="B338" s="143"/>
      <c r="C338" s="143"/>
      <c r="D338" s="143" t="s">
        <v>150</v>
      </c>
      <c r="E338" s="142" t="str">
        <f>VLOOKUP(Table4[[#This Row],[Cred Code]],CredCode16[],3,FALSE)</f>
        <v>GRAD</v>
      </c>
      <c r="F338" s="246" t="str">
        <f>VLOOKUP(Table4[[#This Row],[Cred Code]],CredCode16[],9,FALSE)</f>
        <v>Business Management (MS/MBA)</v>
      </c>
    </row>
    <row r="339" spans="1:6" hidden="1" x14ac:dyDescent="0.35">
      <c r="A339" s="244" t="s">
        <v>139</v>
      </c>
      <c r="B339" s="142"/>
      <c r="C339" s="142"/>
      <c r="D339" s="142" t="s">
        <v>150</v>
      </c>
      <c r="E339" s="142" t="str">
        <f>VLOOKUP(Table4[[#This Row],[Cred Code]],CredCode16[],3,FALSE)</f>
        <v>GRAD</v>
      </c>
      <c r="F339" s="246" t="str">
        <f>VLOOKUP(Table4[[#This Row],[Cred Code]],CredCode16[],9,FALSE)</f>
        <v>Business Management (MS/MBA)</v>
      </c>
    </row>
    <row r="340" spans="1:6" hidden="1" x14ac:dyDescent="0.35">
      <c r="A340" s="245" t="s">
        <v>134</v>
      </c>
      <c r="B340" s="143"/>
      <c r="C340" s="143"/>
      <c r="D340" s="143" t="s">
        <v>150</v>
      </c>
      <c r="E340" s="142" t="str">
        <f>VLOOKUP(Table4[[#This Row],[Cred Code]],CredCode16[],3,FALSE)</f>
        <v>GRAD</v>
      </c>
      <c r="F340" s="246" t="str">
        <f>VLOOKUP(Table4[[#This Row],[Cred Code]],CredCode16[],9,FALSE)</f>
        <v>Business Management (MS/MBA)</v>
      </c>
    </row>
    <row r="341" spans="1:6" hidden="1" x14ac:dyDescent="0.35">
      <c r="A341" s="244" t="s">
        <v>158</v>
      </c>
      <c r="B341" s="142" t="s">
        <v>160</v>
      </c>
      <c r="C341" s="142"/>
      <c r="D341" s="142" t="s">
        <v>136</v>
      </c>
      <c r="E341" s="142" t="str">
        <f>VLOOKUP(Table4[[#This Row],[Cred Code]],CredCode16[],3,FALSE)</f>
        <v>TRAD</v>
      </c>
      <c r="F341" s="246" t="str">
        <f>VLOOKUP(Table4[[#This Row],[Cred Code]],CredCode16[],9,FALSE)</f>
        <v>Business (BS/BBA)</v>
      </c>
    </row>
    <row r="342" spans="1:6" hidden="1" x14ac:dyDescent="0.35">
      <c r="A342" s="245" t="s">
        <v>154</v>
      </c>
      <c r="B342" s="143"/>
      <c r="C342" s="143"/>
      <c r="D342" s="143" t="s">
        <v>150</v>
      </c>
      <c r="E342" s="142" t="str">
        <f>VLOOKUP(Table4[[#This Row],[Cred Code]],CredCode16[],3,FALSE)</f>
        <v>TRAD</v>
      </c>
      <c r="F342" s="246" t="str">
        <f>VLOOKUP(Table4[[#This Row],[Cred Code]],CredCode16[],9,FALSE)</f>
        <v>Business (BS/BBA)</v>
      </c>
    </row>
    <row r="343" spans="1:6" hidden="1" x14ac:dyDescent="0.35">
      <c r="A343" s="244" t="s">
        <v>157</v>
      </c>
      <c r="B343" s="142"/>
      <c r="C343" s="142"/>
      <c r="D343" s="142" t="s">
        <v>150</v>
      </c>
      <c r="E343" s="142" t="str">
        <f>VLOOKUP(Table4[[#This Row],[Cred Code]],CredCode16[],3,FALSE)</f>
        <v>TRAD</v>
      </c>
      <c r="F343" s="246" t="str">
        <f>VLOOKUP(Table4[[#This Row],[Cred Code]],CredCode16[],9,FALSE)</f>
        <v>Business (BS/BBA)</v>
      </c>
    </row>
    <row r="344" spans="1:6" hidden="1" x14ac:dyDescent="0.35">
      <c r="A344" s="245" t="s">
        <v>158</v>
      </c>
      <c r="B344" s="143"/>
      <c r="C344" s="143"/>
      <c r="D344" s="143" t="s">
        <v>150</v>
      </c>
      <c r="E344" s="142" t="str">
        <f>VLOOKUP(Table4[[#This Row],[Cred Code]],CredCode16[],3,FALSE)</f>
        <v>TRAD</v>
      </c>
      <c r="F344" s="246" t="str">
        <f>VLOOKUP(Table4[[#This Row],[Cred Code]],CredCode16[],9,FALSE)</f>
        <v>Business (BS/BBA)</v>
      </c>
    </row>
    <row r="345" spans="1:6" hidden="1" x14ac:dyDescent="0.35">
      <c r="A345" s="244" t="s">
        <v>151</v>
      </c>
      <c r="B345" s="142"/>
      <c r="C345" s="142"/>
      <c r="D345" s="142" t="s">
        <v>150</v>
      </c>
      <c r="E345" s="142" t="str">
        <f>VLOOKUP(Table4[[#This Row],[Cred Code]],CredCode16[],3,FALSE)</f>
        <v>TRAD</v>
      </c>
      <c r="F345" s="246" t="str">
        <f>VLOOKUP(Table4[[#This Row],[Cred Code]],CredCode16[],9,FALSE)</f>
        <v>Business (BS/BBA)</v>
      </c>
    </row>
    <row r="346" spans="1:6" hidden="1" x14ac:dyDescent="0.35">
      <c r="A346" s="245" t="s">
        <v>157</v>
      </c>
      <c r="B346" s="143"/>
      <c r="C346" s="143"/>
      <c r="D346" s="143" t="s">
        <v>150</v>
      </c>
      <c r="E346" s="142" t="str">
        <f>VLOOKUP(Table4[[#This Row],[Cred Code]],CredCode16[],3,FALSE)</f>
        <v>TRAD</v>
      </c>
      <c r="F346" s="246" t="str">
        <f>VLOOKUP(Table4[[#This Row],[Cred Code]],CredCode16[],9,FALSE)</f>
        <v>Business (BS/BBA)</v>
      </c>
    </row>
    <row r="347" spans="1:6" hidden="1" x14ac:dyDescent="0.35">
      <c r="A347" s="244" t="s">
        <v>157</v>
      </c>
      <c r="B347" s="142"/>
      <c r="C347" s="142"/>
      <c r="D347" s="142" t="s">
        <v>150</v>
      </c>
      <c r="E347" s="142" t="str">
        <f>VLOOKUP(Table4[[#This Row],[Cred Code]],CredCode16[],3,FALSE)</f>
        <v>TRAD</v>
      </c>
      <c r="F347" s="246" t="str">
        <f>VLOOKUP(Table4[[#This Row],[Cred Code]],CredCode16[],9,FALSE)</f>
        <v>Business (BS/BBA)</v>
      </c>
    </row>
    <row r="348" spans="1:6" hidden="1" x14ac:dyDescent="0.35">
      <c r="A348" s="245" t="s">
        <v>152</v>
      </c>
      <c r="B348" s="143"/>
      <c r="C348" s="143"/>
      <c r="D348" s="143" t="s">
        <v>150</v>
      </c>
      <c r="E348" s="142" t="str">
        <f>VLOOKUP(Table4[[#This Row],[Cred Code]],CredCode16[],3,FALSE)</f>
        <v>TRAD</v>
      </c>
      <c r="F348" s="246" t="str">
        <f>VLOOKUP(Table4[[#This Row],[Cred Code]],CredCode16[],9,FALSE)</f>
        <v>Business (BS/BBA)</v>
      </c>
    </row>
    <row r="349" spans="1:6" hidden="1" x14ac:dyDescent="0.35">
      <c r="A349" s="244" t="s">
        <v>152</v>
      </c>
      <c r="B349" s="142"/>
      <c r="C349" s="142"/>
      <c r="D349" s="142" t="s">
        <v>150</v>
      </c>
      <c r="E349" s="142" t="str">
        <f>VLOOKUP(Table4[[#This Row],[Cred Code]],CredCode16[],3,FALSE)</f>
        <v>TRAD</v>
      </c>
      <c r="F349" s="246" t="str">
        <f>VLOOKUP(Table4[[#This Row],[Cred Code]],CredCode16[],9,FALSE)</f>
        <v>Business (BS/BBA)</v>
      </c>
    </row>
    <row r="350" spans="1:6" hidden="1" x14ac:dyDescent="0.35">
      <c r="A350" s="245" t="s">
        <v>154</v>
      </c>
      <c r="B350" s="143"/>
      <c r="C350" s="143"/>
      <c r="D350" s="143" t="s">
        <v>150</v>
      </c>
      <c r="E350" s="142" t="str">
        <f>VLOOKUP(Table4[[#This Row],[Cred Code]],CredCode16[],3,FALSE)</f>
        <v>TRAD</v>
      </c>
      <c r="F350" s="246" t="str">
        <f>VLOOKUP(Table4[[#This Row],[Cred Code]],CredCode16[],9,FALSE)</f>
        <v>Business (BS/BBA)</v>
      </c>
    </row>
    <row r="351" spans="1:6" hidden="1" x14ac:dyDescent="0.35">
      <c r="A351" s="244" t="s">
        <v>151</v>
      </c>
      <c r="B351" s="142"/>
      <c r="C351" s="142"/>
      <c r="D351" s="142" t="s">
        <v>150</v>
      </c>
      <c r="E351" s="142" t="str">
        <f>VLOOKUP(Table4[[#This Row],[Cred Code]],CredCode16[],3,FALSE)</f>
        <v>TRAD</v>
      </c>
      <c r="F351" s="246" t="str">
        <f>VLOOKUP(Table4[[#This Row],[Cred Code]],CredCode16[],9,FALSE)</f>
        <v>Business (BS/BBA)</v>
      </c>
    </row>
    <row r="352" spans="1:6" hidden="1" x14ac:dyDescent="0.35">
      <c r="A352" s="245" t="s">
        <v>161</v>
      </c>
      <c r="B352" s="143" t="s">
        <v>163</v>
      </c>
      <c r="C352" s="143"/>
      <c r="D352" s="143" t="s">
        <v>136</v>
      </c>
      <c r="E352" s="142" t="str">
        <f>VLOOKUP(Table4[[#This Row],[Cred Code]],CredCode16[],3,FALSE)</f>
        <v>ADST</v>
      </c>
      <c r="F352" s="246" t="str">
        <f>VLOOKUP(Table4[[#This Row],[Cred Code]],CredCode16[],9,FALSE)</f>
        <v>Christian Ministry (AA/BA)</v>
      </c>
    </row>
    <row r="353" spans="1:6" hidden="1" x14ac:dyDescent="0.35">
      <c r="A353" s="244" t="s">
        <v>161</v>
      </c>
      <c r="B353" s="142"/>
      <c r="C353" s="142"/>
      <c r="D353" s="142" t="s">
        <v>150</v>
      </c>
      <c r="E353" s="142" t="str">
        <f>VLOOKUP(Table4[[#This Row],[Cred Code]],CredCode16[],3,FALSE)</f>
        <v>ADST</v>
      </c>
      <c r="F353" s="246" t="str">
        <f>VLOOKUP(Table4[[#This Row],[Cred Code]],CredCode16[],9,FALSE)</f>
        <v>Christian Ministry (AA/BA)</v>
      </c>
    </row>
    <row r="354" spans="1:6" hidden="1" x14ac:dyDescent="0.35">
      <c r="A354" s="245" t="s">
        <v>161</v>
      </c>
      <c r="B354" s="143"/>
      <c r="C354" s="143"/>
      <c r="D354" s="143" t="s">
        <v>150</v>
      </c>
      <c r="E354" s="142" t="str">
        <f>VLOOKUP(Table4[[#This Row],[Cred Code]],CredCode16[],3,FALSE)</f>
        <v>ADST</v>
      </c>
      <c r="F354" s="246" t="str">
        <f>VLOOKUP(Table4[[#This Row],[Cred Code]],CredCode16[],9,FALSE)</f>
        <v>Christian Ministry (AA/BA)</v>
      </c>
    </row>
    <row r="355" spans="1:6" hidden="1" x14ac:dyDescent="0.35">
      <c r="A355" s="244" t="s">
        <v>161</v>
      </c>
      <c r="B355" s="142"/>
      <c r="C355" s="142"/>
      <c r="D355" s="142" t="s">
        <v>150</v>
      </c>
      <c r="E355" s="142" t="str">
        <f>VLOOKUP(Table4[[#This Row],[Cred Code]],CredCode16[],3,FALSE)</f>
        <v>ADST</v>
      </c>
      <c r="F355" s="246" t="str">
        <f>VLOOKUP(Table4[[#This Row],[Cred Code]],CredCode16[],9,FALSE)</f>
        <v>Christian Ministry (AA/BA)</v>
      </c>
    </row>
    <row r="356" spans="1:6" hidden="1" x14ac:dyDescent="0.35">
      <c r="A356" s="245" t="s">
        <v>161</v>
      </c>
      <c r="B356" s="143"/>
      <c r="C356" s="143"/>
      <c r="D356" s="143" t="s">
        <v>150</v>
      </c>
      <c r="E356" s="142" t="str">
        <f>VLOOKUP(Table4[[#This Row],[Cred Code]],CredCode16[],3,FALSE)</f>
        <v>ADST</v>
      </c>
      <c r="F356" s="246" t="str">
        <f>VLOOKUP(Table4[[#This Row],[Cred Code]],CredCode16[],9,FALSE)</f>
        <v>Christian Ministry (AA/BA)</v>
      </c>
    </row>
    <row r="357" spans="1:6" hidden="1" x14ac:dyDescent="0.35">
      <c r="A357" s="244" t="s">
        <v>161</v>
      </c>
      <c r="B357" s="142"/>
      <c r="C357" s="142"/>
      <c r="D357" s="142" t="s">
        <v>150</v>
      </c>
      <c r="E357" s="142" t="str">
        <f>VLOOKUP(Table4[[#This Row],[Cred Code]],CredCode16[],3,FALSE)</f>
        <v>ADST</v>
      </c>
      <c r="F357" s="246" t="str">
        <f>VLOOKUP(Table4[[#This Row],[Cred Code]],CredCode16[],9,FALSE)</f>
        <v>Christian Ministry (AA/BA)</v>
      </c>
    </row>
    <row r="358" spans="1:6" hidden="1" x14ac:dyDescent="0.35">
      <c r="A358" s="245" t="s">
        <v>161</v>
      </c>
      <c r="B358" s="143"/>
      <c r="C358" s="143"/>
      <c r="D358" s="143" t="s">
        <v>150</v>
      </c>
      <c r="E358" s="142" t="str">
        <f>VLOOKUP(Table4[[#This Row],[Cred Code]],CredCode16[],3,FALSE)</f>
        <v>ADST</v>
      </c>
      <c r="F358" s="246" t="str">
        <f>VLOOKUP(Table4[[#This Row],[Cred Code]],CredCode16[],9,FALSE)</f>
        <v>Christian Ministry (AA/BA)</v>
      </c>
    </row>
    <row r="359" spans="1:6" hidden="1" x14ac:dyDescent="0.35">
      <c r="A359" s="244" t="s">
        <v>161</v>
      </c>
      <c r="B359" s="142"/>
      <c r="C359" s="142"/>
      <c r="D359" s="142" t="s">
        <v>150</v>
      </c>
      <c r="E359" s="142" t="str">
        <f>VLOOKUP(Table4[[#This Row],[Cred Code]],CredCode16[],3,FALSE)</f>
        <v>ADST</v>
      </c>
      <c r="F359" s="246" t="str">
        <f>VLOOKUP(Table4[[#This Row],[Cred Code]],CredCode16[],9,FALSE)</f>
        <v>Christian Ministry (AA/BA)</v>
      </c>
    </row>
    <row r="360" spans="1:6" hidden="1" x14ac:dyDescent="0.35">
      <c r="A360" s="245" t="s">
        <v>161</v>
      </c>
      <c r="B360" s="143"/>
      <c r="C360" s="143"/>
      <c r="D360" s="143" t="s">
        <v>150</v>
      </c>
      <c r="E360" s="142" t="str">
        <f>VLOOKUP(Table4[[#This Row],[Cred Code]],CredCode16[],3,FALSE)</f>
        <v>ADST</v>
      </c>
      <c r="F360" s="246" t="str">
        <f>VLOOKUP(Table4[[#This Row],[Cred Code]],CredCode16[],9,FALSE)</f>
        <v>Christian Ministry (AA/BA)</v>
      </c>
    </row>
    <row r="361" spans="1:6" hidden="1" x14ac:dyDescent="0.35">
      <c r="A361" s="244" t="s">
        <v>161</v>
      </c>
      <c r="B361" s="142"/>
      <c r="C361" s="142"/>
      <c r="D361" s="142" t="s">
        <v>150</v>
      </c>
      <c r="E361" s="142" t="str">
        <f>VLOOKUP(Table4[[#This Row],[Cred Code]],CredCode16[],3,FALSE)</f>
        <v>ADST</v>
      </c>
      <c r="F361" s="246" t="str">
        <f>VLOOKUP(Table4[[#This Row],[Cred Code]],CredCode16[],9,FALSE)</f>
        <v>Christian Ministry (AA/BA)</v>
      </c>
    </row>
    <row r="362" spans="1:6" hidden="1" x14ac:dyDescent="0.35">
      <c r="A362" s="245" t="s">
        <v>161</v>
      </c>
      <c r="B362" s="143"/>
      <c r="C362" s="143"/>
      <c r="D362" s="143" t="s">
        <v>150</v>
      </c>
      <c r="E362" s="142" t="str">
        <f>VLOOKUP(Table4[[#This Row],[Cred Code]],CredCode16[],3,FALSE)</f>
        <v>ADST</v>
      </c>
      <c r="F362" s="246" t="str">
        <f>VLOOKUP(Table4[[#This Row],[Cred Code]],CredCode16[],9,FALSE)</f>
        <v>Christian Ministry (AA/BA)</v>
      </c>
    </row>
    <row r="363" spans="1:6" hidden="1" x14ac:dyDescent="0.35">
      <c r="A363" s="244" t="s">
        <v>164</v>
      </c>
      <c r="B363" s="142" t="s">
        <v>160</v>
      </c>
      <c r="C363" s="142"/>
      <c r="D363" s="142" t="s">
        <v>136</v>
      </c>
      <c r="E363" s="142" t="str">
        <f>VLOOKUP(Table4[[#This Row],[Cred Code]],CredCode16[],3,FALSE)</f>
        <v>GRAD</v>
      </c>
      <c r="F363" s="246" t="str">
        <f>VLOOKUP(Table4[[#This Row],[Cred Code]],CredCode16[],9,FALSE)</f>
        <v>Clinical Counseling (PhD)</v>
      </c>
    </row>
    <row r="364" spans="1:6" hidden="1" x14ac:dyDescent="0.35">
      <c r="A364" s="245" t="s">
        <v>164</v>
      </c>
      <c r="B364" s="143"/>
      <c r="C364" s="143"/>
      <c r="D364" s="143" t="s">
        <v>150</v>
      </c>
      <c r="E364" s="142" t="str">
        <f>VLOOKUP(Table4[[#This Row],[Cred Code]],CredCode16[],3,FALSE)</f>
        <v>GRAD</v>
      </c>
      <c r="F364" s="246" t="str">
        <f>VLOOKUP(Table4[[#This Row],[Cred Code]],CredCode16[],9,FALSE)</f>
        <v>Clinical Counseling (PhD)</v>
      </c>
    </row>
    <row r="365" spans="1:6" hidden="1" x14ac:dyDescent="0.35">
      <c r="A365" s="244" t="s">
        <v>164</v>
      </c>
      <c r="B365" s="142"/>
      <c r="C365" s="142"/>
      <c r="D365" s="142" t="s">
        <v>150</v>
      </c>
      <c r="E365" s="142" t="str">
        <f>VLOOKUP(Table4[[#This Row],[Cred Code]],CredCode16[],3,FALSE)</f>
        <v>GRAD</v>
      </c>
      <c r="F365" s="246" t="str">
        <f>VLOOKUP(Table4[[#This Row],[Cred Code]],CredCode16[],9,FALSE)</f>
        <v>Clinical Counseling (PhD)</v>
      </c>
    </row>
    <row r="366" spans="1:6" hidden="1" x14ac:dyDescent="0.35">
      <c r="A366" s="245" t="s">
        <v>164</v>
      </c>
      <c r="B366" s="143"/>
      <c r="C366" s="143"/>
      <c r="D366" s="143" t="s">
        <v>150</v>
      </c>
      <c r="E366" s="142" t="str">
        <f>VLOOKUP(Table4[[#This Row],[Cred Code]],CredCode16[],3,FALSE)</f>
        <v>GRAD</v>
      </c>
      <c r="F366" s="246" t="str">
        <f>VLOOKUP(Table4[[#This Row],[Cred Code]],CredCode16[],9,FALSE)</f>
        <v>Clinical Counseling (PhD)</v>
      </c>
    </row>
    <row r="367" spans="1:6" hidden="1" x14ac:dyDescent="0.35">
      <c r="A367" s="245" t="s">
        <v>173</v>
      </c>
      <c r="B367" s="143" t="s">
        <v>160</v>
      </c>
      <c r="C367" s="143"/>
      <c r="D367" s="143" t="s">
        <v>136</v>
      </c>
      <c r="E367" s="142" t="str">
        <f>VLOOKUP(Table4[[#This Row],[Cred Code]],CredCode16[],3,FALSE)</f>
        <v>TRAD</v>
      </c>
      <c r="F367" s="246" t="str">
        <f>VLOOKUP(Table4[[#This Row],[Cred Code]],CredCode16[],9,FALSE)</f>
        <v>Communication Studies (BA/BS)</v>
      </c>
    </row>
    <row r="368" spans="1:6" hidden="1" x14ac:dyDescent="0.35">
      <c r="A368" s="244" t="s">
        <v>165</v>
      </c>
      <c r="B368" s="142" t="s">
        <v>160</v>
      </c>
      <c r="C368" s="142"/>
      <c r="D368" s="142" t="s">
        <v>136</v>
      </c>
      <c r="E368" s="142" t="str">
        <f>VLOOKUP(Table4[[#This Row],[Cred Code]],CredCode16[],3,FALSE)</f>
        <v>TRAD</v>
      </c>
      <c r="F368" s="246" t="str">
        <f>VLOOKUP(Table4[[#This Row],[Cred Code]],CredCode16[],9,FALSE)</f>
        <v>Communication Studies (BA/BS)</v>
      </c>
    </row>
    <row r="369" spans="1:6" hidden="1" x14ac:dyDescent="0.35">
      <c r="A369" s="245" t="s">
        <v>168</v>
      </c>
      <c r="B369" s="143"/>
      <c r="C369" s="143"/>
      <c r="D369" s="143" t="s">
        <v>150</v>
      </c>
      <c r="E369" s="142" t="str">
        <f>VLOOKUP(Table4[[#This Row],[Cred Code]],CredCode16[],3,FALSE)</f>
        <v>TRAD</v>
      </c>
      <c r="F369" s="246" t="str">
        <f>VLOOKUP(Table4[[#This Row],[Cred Code]],CredCode16[],9,FALSE)</f>
        <v>Communication Studies (BA/BS)</v>
      </c>
    </row>
    <row r="370" spans="1:6" hidden="1" x14ac:dyDescent="0.35">
      <c r="A370" s="244" t="s">
        <v>170</v>
      </c>
      <c r="B370" s="142"/>
      <c r="C370" s="142"/>
      <c r="D370" s="142" t="s">
        <v>150</v>
      </c>
      <c r="E370" s="142" t="str">
        <f>VLOOKUP(Table4[[#This Row],[Cred Code]],CredCode16[],3,FALSE)</f>
        <v>TRAD</v>
      </c>
      <c r="F370" s="246" t="str">
        <f>VLOOKUP(Table4[[#This Row],[Cred Code]],CredCode16[],9,FALSE)</f>
        <v>Communication Studies (BA/BS)</v>
      </c>
    </row>
    <row r="371" spans="1:6" hidden="1" x14ac:dyDescent="0.35">
      <c r="A371" s="245" t="s">
        <v>165</v>
      </c>
      <c r="B371" s="143"/>
      <c r="C371" s="143"/>
      <c r="D371" s="143" t="s">
        <v>150</v>
      </c>
      <c r="E371" s="142" t="str">
        <f>VLOOKUP(Table4[[#This Row],[Cred Code]],CredCode16[],3,FALSE)</f>
        <v>TRAD</v>
      </c>
      <c r="F371" s="246" t="str">
        <f>VLOOKUP(Table4[[#This Row],[Cred Code]],CredCode16[],9,FALSE)</f>
        <v>Communication Studies (BA/BS)</v>
      </c>
    </row>
    <row r="372" spans="1:6" hidden="1" x14ac:dyDescent="0.35">
      <c r="A372" s="244" t="s">
        <v>165</v>
      </c>
      <c r="B372" s="142"/>
      <c r="C372" s="142"/>
      <c r="D372" s="142" t="s">
        <v>150</v>
      </c>
      <c r="E372" s="142" t="str">
        <f>VLOOKUP(Table4[[#This Row],[Cred Code]],CredCode16[],3,FALSE)</f>
        <v>TRAD</v>
      </c>
      <c r="F372" s="246" t="str">
        <f>VLOOKUP(Table4[[#This Row],[Cred Code]],CredCode16[],9,FALSE)</f>
        <v>Communication Studies (BA/BS)</v>
      </c>
    </row>
    <row r="373" spans="1:6" hidden="1" x14ac:dyDescent="0.35">
      <c r="A373" s="245" t="s">
        <v>167</v>
      </c>
      <c r="B373" s="143"/>
      <c r="C373" s="143"/>
      <c r="D373" s="143" t="s">
        <v>150</v>
      </c>
      <c r="E373" s="142" t="str">
        <f>VLOOKUP(Table4[[#This Row],[Cred Code]],CredCode16[],3,FALSE)</f>
        <v>TRAD</v>
      </c>
      <c r="F373" s="246" t="str">
        <f>VLOOKUP(Table4[[#This Row],[Cred Code]],CredCode16[],9,FALSE)</f>
        <v>Communication Studies (BA/BS)</v>
      </c>
    </row>
    <row r="374" spans="1:6" hidden="1" x14ac:dyDescent="0.35">
      <c r="A374" s="244" t="s">
        <v>165</v>
      </c>
      <c r="B374" s="142"/>
      <c r="C374" s="142"/>
      <c r="D374" s="142" t="s">
        <v>150</v>
      </c>
      <c r="E374" s="142" t="str">
        <f>VLOOKUP(Table4[[#This Row],[Cred Code]],CredCode16[],3,FALSE)</f>
        <v>TRAD</v>
      </c>
      <c r="F374" s="246" t="str">
        <f>VLOOKUP(Table4[[#This Row],[Cred Code]],CredCode16[],9,FALSE)</f>
        <v>Communication Studies (BA/BS)</v>
      </c>
    </row>
    <row r="375" spans="1:6" hidden="1" x14ac:dyDescent="0.35">
      <c r="A375" s="245" t="s">
        <v>165</v>
      </c>
      <c r="B375" s="143"/>
      <c r="C375" s="143"/>
      <c r="D375" s="143" t="s">
        <v>150</v>
      </c>
      <c r="E375" s="142" t="str">
        <f>VLOOKUP(Table4[[#This Row],[Cred Code]],CredCode16[],3,FALSE)</f>
        <v>TRAD</v>
      </c>
      <c r="F375" s="246" t="str">
        <f>VLOOKUP(Table4[[#This Row],[Cred Code]],CredCode16[],9,FALSE)</f>
        <v>Communication Studies (BA/BS)</v>
      </c>
    </row>
    <row r="376" spans="1:6" hidden="1" x14ac:dyDescent="0.35">
      <c r="A376" s="244" t="s">
        <v>174</v>
      </c>
      <c r="B376" s="142"/>
      <c r="C376" s="142"/>
      <c r="D376" s="142" t="s">
        <v>150</v>
      </c>
      <c r="E376" s="142" t="str">
        <f>VLOOKUP(Table4[[#This Row],[Cred Code]],CredCode16[],3,FALSE)</f>
        <v>TRAD</v>
      </c>
      <c r="F376" s="246" t="str">
        <f>VLOOKUP(Table4[[#This Row],[Cred Code]],CredCode16[],9,FALSE)</f>
        <v>Communication Studies (BA/BS)</v>
      </c>
    </row>
    <row r="377" spans="1:6" hidden="1" x14ac:dyDescent="0.35">
      <c r="A377" s="245" t="s">
        <v>175</v>
      </c>
      <c r="B377" s="143" t="s">
        <v>176</v>
      </c>
      <c r="C377" s="143"/>
      <c r="D377" s="143" t="s">
        <v>136</v>
      </c>
      <c r="E377" s="142" t="str">
        <f>VLOOKUP(Table4[[#This Row],[Cred Code]],CredCode16[],3,FALSE)</f>
        <v>ADST</v>
      </c>
      <c r="F377" s="246" t="str">
        <f>VLOOKUP(Table4[[#This Row],[Cred Code]],CredCode16[],9,FALSE)</f>
        <v>Computer Information Technology (BS)</v>
      </c>
    </row>
    <row r="378" spans="1:6" hidden="1" x14ac:dyDescent="0.35">
      <c r="A378" s="245" t="s">
        <v>175</v>
      </c>
      <c r="B378" s="143"/>
      <c r="C378" s="143"/>
      <c r="D378" s="143" t="s">
        <v>150</v>
      </c>
      <c r="E378" s="142" t="str">
        <f>VLOOKUP(Table4[[#This Row],[Cred Code]],CredCode16[],3,FALSE)</f>
        <v>ADST</v>
      </c>
      <c r="F378" s="246" t="str">
        <f>VLOOKUP(Table4[[#This Row],[Cred Code]],CredCode16[],9,FALSE)</f>
        <v>Computer Information Technology (BS)</v>
      </c>
    </row>
    <row r="379" spans="1:6" hidden="1" x14ac:dyDescent="0.35">
      <c r="A379" s="244" t="s">
        <v>180</v>
      </c>
      <c r="B379" s="142" t="s">
        <v>160</v>
      </c>
      <c r="C379" s="142"/>
      <c r="D379" s="142" t="s">
        <v>136</v>
      </c>
      <c r="E379" s="142" t="str">
        <f>VLOOKUP(Table4[[#This Row],[Cred Code]],CredCode16[],3,FALSE)</f>
        <v>GRAD</v>
      </c>
      <c r="F379" s="246" t="str">
        <f>VLOOKUP(Table4[[#This Row],[Cred Code]],CredCode16[],9,FALSE)</f>
        <v>Counseling (MA/MMFC/MMFT)</v>
      </c>
    </row>
    <row r="380" spans="1:6" hidden="1" x14ac:dyDescent="0.35">
      <c r="A380" s="245" t="s">
        <v>180</v>
      </c>
      <c r="B380" s="143" t="s">
        <v>160</v>
      </c>
      <c r="C380" s="143"/>
      <c r="D380" s="143" t="s">
        <v>136</v>
      </c>
      <c r="E380" s="142" t="str">
        <f>VLOOKUP(Table4[[#This Row],[Cred Code]],CredCode16[],3,FALSE)</f>
        <v>GRAD</v>
      </c>
      <c r="F380" s="246" t="str">
        <f>VLOOKUP(Table4[[#This Row],[Cred Code]],CredCode16[],9,FALSE)</f>
        <v>Counseling (MA/MMFC/MMFT)</v>
      </c>
    </row>
    <row r="381" spans="1:6" hidden="1" x14ac:dyDescent="0.35">
      <c r="A381" s="244" t="s">
        <v>178</v>
      </c>
      <c r="B381" s="142" t="s">
        <v>160</v>
      </c>
      <c r="C381" s="142"/>
      <c r="D381" s="142" t="s">
        <v>136</v>
      </c>
      <c r="E381" s="142" t="str">
        <f>VLOOKUP(Table4[[#This Row],[Cred Code]],CredCode16[],3,FALSE)</f>
        <v>GRAD</v>
      </c>
      <c r="F381" s="246" t="str">
        <f>VLOOKUP(Table4[[#This Row],[Cred Code]],CredCode16[],9,FALSE)</f>
        <v>Counseling (MA/MMFC/MMFT)</v>
      </c>
    </row>
    <row r="382" spans="1:6" hidden="1" x14ac:dyDescent="0.35">
      <c r="A382" s="245" t="s">
        <v>178</v>
      </c>
      <c r="B382" s="143" t="s">
        <v>160</v>
      </c>
      <c r="C382" s="143"/>
      <c r="D382" s="143" t="s">
        <v>136</v>
      </c>
      <c r="E382" s="142" t="str">
        <f>VLOOKUP(Table4[[#This Row],[Cred Code]],CredCode16[],3,FALSE)</f>
        <v>GRAD</v>
      </c>
      <c r="F382" s="246" t="str">
        <f>VLOOKUP(Table4[[#This Row],[Cred Code]],CredCode16[],9,FALSE)</f>
        <v>Counseling (MA/MMFC/MMFT)</v>
      </c>
    </row>
    <row r="383" spans="1:6" hidden="1" x14ac:dyDescent="0.35">
      <c r="A383" s="244" t="s">
        <v>178</v>
      </c>
      <c r="B383" s="142"/>
      <c r="C383" s="142"/>
      <c r="D383" s="142" t="s">
        <v>150</v>
      </c>
      <c r="E383" s="142" t="str">
        <f>VLOOKUP(Table4[[#This Row],[Cred Code]],CredCode16[],3,FALSE)</f>
        <v>GRAD</v>
      </c>
      <c r="F383" s="246" t="str">
        <f>VLOOKUP(Table4[[#This Row],[Cred Code]],CredCode16[],9,FALSE)</f>
        <v>Counseling (MA/MMFC/MMFT)</v>
      </c>
    </row>
    <row r="384" spans="1:6" hidden="1" x14ac:dyDescent="0.35">
      <c r="A384" s="245" t="s">
        <v>180</v>
      </c>
      <c r="B384" s="143"/>
      <c r="C384" s="143"/>
      <c r="D384" s="143" t="s">
        <v>150</v>
      </c>
      <c r="E384" s="142" t="str">
        <f>VLOOKUP(Table4[[#This Row],[Cred Code]],CredCode16[],3,FALSE)</f>
        <v>GRAD</v>
      </c>
      <c r="F384" s="246" t="str">
        <f>VLOOKUP(Table4[[#This Row],[Cred Code]],CredCode16[],9,FALSE)</f>
        <v>Counseling (MA/MMFC/MMFT)</v>
      </c>
    </row>
    <row r="385" spans="1:6" hidden="1" x14ac:dyDescent="0.35">
      <c r="A385" s="244" t="s">
        <v>180</v>
      </c>
      <c r="B385" s="142"/>
      <c r="C385" s="142"/>
      <c r="D385" s="142" t="s">
        <v>150</v>
      </c>
      <c r="E385" s="142" t="str">
        <f>VLOOKUP(Table4[[#This Row],[Cred Code]],CredCode16[],3,FALSE)</f>
        <v>GRAD</v>
      </c>
      <c r="F385" s="246" t="str">
        <f>VLOOKUP(Table4[[#This Row],[Cred Code]],CredCode16[],9,FALSE)</f>
        <v>Counseling (MA/MMFC/MMFT)</v>
      </c>
    </row>
    <row r="386" spans="1:6" hidden="1" x14ac:dyDescent="0.35">
      <c r="A386" s="245" t="s">
        <v>180</v>
      </c>
      <c r="B386" s="143"/>
      <c r="C386" s="143"/>
      <c r="D386" s="143" t="s">
        <v>150</v>
      </c>
      <c r="E386" s="142" t="str">
        <f>VLOOKUP(Table4[[#This Row],[Cred Code]],CredCode16[],3,FALSE)</f>
        <v>GRAD</v>
      </c>
      <c r="F386" s="246" t="str">
        <f>VLOOKUP(Table4[[#This Row],[Cred Code]],CredCode16[],9,FALSE)</f>
        <v>Counseling (MA/MMFC/MMFT)</v>
      </c>
    </row>
    <row r="387" spans="1:6" hidden="1" x14ac:dyDescent="0.35">
      <c r="A387" s="244" t="s">
        <v>178</v>
      </c>
      <c r="B387" s="142"/>
      <c r="C387" s="142"/>
      <c r="D387" s="142" t="s">
        <v>150</v>
      </c>
      <c r="E387" s="142" t="str">
        <f>VLOOKUP(Table4[[#This Row],[Cred Code]],CredCode16[],3,FALSE)</f>
        <v>GRAD</v>
      </c>
      <c r="F387" s="246" t="str">
        <f>VLOOKUP(Table4[[#This Row],[Cred Code]],CredCode16[],9,FALSE)</f>
        <v>Counseling (MA/MMFC/MMFT)</v>
      </c>
    </row>
    <row r="388" spans="1:6" hidden="1" x14ac:dyDescent="0.35">
      <c r="A388" s="245" t="s">
        <v>180</v>
      </c>
      <c r="B388" s="143"/>
      <c r="C388" s="143"/>
      <c r="D388" s="143" t="s">
        <v>150</v>
      </c>
      <c r="E388" s="142" t="str">
        <f>VLOOKUP(Table4[[#This Row],[Cred Code]],CredCode16[],3,FALSE)</f>
        <v>GRAD</v>
      </c>
      <c r="F388" s="246" t="str">
        <f>VLOOKUP(Table4[[#This Row],[Cred Code]],CredCode16[],9,FALSE)</f>
        <v>Counseling (MA/MMFC/MMFT)</v>
      </c>
    </row>
    <row r="389" spans="1:6" hidden="1" x14ac:dyDescent="0.35">
      <c r="A389" s="244" t="s">
        <v>178</v>
      </c>
      <c r="B389" s="142"/>
      <c r="C389" s="142"/>
      <c r="D389" s="142" t="s">
        <v>150</v>
      </c>
      <c r="E389" s="142" t="str">
        <f>VLOOKUP(Table4[[#This Row],[Cred Code]],CredCode16[],3,FALSE)</f>
        <v>GRAD</v>
      </c>
      <c r="F389" s="246" t="str">
        <f>VLOOKUP(Table4[[#This Row],[Cred Code]],CredCode16[],9,FALSE)</f>
        <v>Counseling (MA/MMFC/MMFT)</v>
      </c>
    </row>
    <row r="390" spans="1:6" hidden="1" x14ac:dyDescent="0.35">
      <c r="A390" s="245" t="s">
        <v>180</v>
      </c>
      <c r="B390" s="143"/>
      <c r="C390" s="143"/>
      <c r="D390" s="143" t="s">
        <v>150</v>
      </c>
      <c r="E390" s="142" t="str">
        <f>VLOOKUP(Table4[[#This Row],[Cred Code]],CredCode16[],3,FALSE)</f>
        <v>GRAD</v>
      </c>
      <c r="F390" s="246" t="str">
        <f>VLOOKUP(Table4[[#This Row],[Cred Code]],CredCode16[],9,FALSE)</f>
        <v>Counseling (MA/MMFC/MMFT)</v>
      </c>
    </row>
    <row r="391" spans="1:6" hidden="1" x14ac:dyDescent="0.35">
      <c r="A391" s="244" t="s">
        <v>178</v>
      </c>
      <c r="B391" s="142"/>
      <c r="C391" s="142"/>
      <c r="D391" s="142" t="s">
        <v>150</v>
      </c>
      <c r="E391" s="142" t="str">
        <f>VLOOKUP(Table4[[#This Row],[Cred Code]],CredCode16[],3,FALSE)</f>
        <v>GRAD</v>
      </c>
      <c r="F391" s="246" t="str">
        <f>VLOOKUP(Table4[[#This Row],[Cred Code]],CredCode16[],9,FALSE)</f>
        <v>Counseling (MA/MMFC/MMFT)</v>
      </c>
    </row>
    <row r="392" spans="1:6" hidden="1" x14ac:dyDescent="0.35">
      <c r="A392" s="245" t="s">
        <v>180</v>
      </c>
      <c r="B392" s="143"/>
      <c r="C392" s="143"/>
      <c r="D392" s="143" t="s">
        <v>150</v>
      </c>
      <c r="E392" s="142" t="str">
        <f>VLOOKUP(Table4[[#This Row],[Cred Code]],CredCode16[],3,FALSE)</f>
        <v>GRAD</v>
      </c>
      <c r="F392" s="246" t="str">
        <f>VLOOKUP(Table4[[#This Row],[Cred Code]],CredCode16[],9,FALSE)</f>
        <v>Counseling (MA/MMFC/MMFT)</v>
      </c>
    </row>
    <row r="393" spans="1:6" hidden="1" x14ac:dyDescent="0.35">
      <c r="A393" s="244" t="s">
        <v>178</v>
      </c>
      <c r="B393" s="142"/>
      <c r="C393" s="142"/>
      <c r="D393" s="142" t="s">
        <v>150</v>
      </c>
      <c r="E393" s="142" t="str">
        <f>VLOOKUP(Table4[[#This Row],[Cred Code]],CredCode16[],3,FALSE)</f>
        <v>GRAD</v>
      </c>
      <c r="F393" s="246" t="str">
        <f>VLOOKUP(Table4[[#This Row],[Cred Code]],CredCode16[],9,FALSE)</f>
        <v>Counseling (MA/MMFC/MMFT)</v>
      </c>
    </row>
    <row r="394" spans="1:6" hidden="1" x14ac:dyDescent="0.35">
      <c r="A394" s="245" t="s">
        <v>178</v>
      </c>
      <c r="B394" s="143"/>
      <c r="C394" s="143"/>
      <c r="D394" s="143" t="s">
        <v>150</v>
      </c>
      <c r="E394" s="142" t="str">
        <f>VLOOKUP(Table4[[#This Row],[Cred Code]],CredCode16[],3,FALSE)</f>
        <v>GRAD</v>
      </c>
      <c r="F394" s="246" t="str">
        <f>VLOOKUP(Table4[[#This Row],[Cred Code]],CredCode16[],9,FALSE)</f>
        <v>Counseling (MA/MMFC/MMFT)</v>
      </c>
    </row>
    <row r="395" spans="1:6" hidden="1" x14ac:dyDescent="0.35">
      <c r="A395" s="244" t="s">
        <v>180</v>
      </c>
      <c r="B395" s="142"/>
      <c r="C395" s="142"/>
      <c r="D395" s="142" t="s">
        <v>150</v>
      </c>
      <c r="E395" s="142" t="str">
        <f>VLOOKUP(Table4[[#This Row],[Cred Code]],CredCode16[],3,FALSE)</f>
        <v>GRAD</v>
      </c>
      <c r="F395" s="246" t="str">
        <f>VLOOKUP(Table4[[#This Row],[Cred Code]],CredCode16[],9,FALSE)</f>
        <v>Counseling (MA/MMFC/MMFT)</v>
      </c>
    </row>
    <row r="396" spans="1:6" hidden="1" x14ac:dyDescent="0.35">
      <c r="A396" s="245" t="s">
        <v>178</v>
      </c>
      <c r="B396" s="143"/>
      <c r="C396" s="143"/>
      <c r="D396" s="143" t="s">
        <v>150</v>
      </c>
      <c r="E396" s="142" t="str">
        <f>VLOOKUP(Table4[[#This Row],[Cred Code]],CredCode16[],3,FALSE)</f>
        <v>GRAD</v>
      </c>
      <c r="F396" s="246" t="str">
        <f>VLOOKUP(Table4[[#This Row],[Cred Code]],CredCode16[],9,FALSE)</f>
        <v>Counseling (MA/MMFC/MMFT)</v>
      </c>
    </row>
    <row r="397" spans="1:6" hidden="1" x14ac:dyDescent="0.35">
      <c r="A397" s="244" t="s">
        <v>180</v>
      </c>
      <c r="B397" s="142"/>
      <c r="C397" s="142"/>
      <c r="D397" s="142" t="s">
        <v>150</v>
      </c>
      <c r="E397" s="142" t="str">
        <f>VLOOKUP(Table4[[#This Row],[Cred Code]],CredCode16[],3,FALSE)</f>
        <v>GRAD</v>
      </c>
      <c r="F397" s="246" t="str">
        <f>VLOOKUP(Table4[[#This Row],[Cred Code]],CredCode16[],9,FALSE)</f>
        <v>Counseling (MA/MMFC/MMFT)</v>
      </c>
    </row>
    <row r="398" spans="1:6" hidden="1" x14ac:dyDescent="0.35">
      <c r="A398" s="245" t="s">
        <v>180</v>
      </c>
      <c r="B398" s="143"/>
      <c r="C398" s="143"/>
      <c r="D398" s="143" t="s">
        <v>150</v>
      </c>
      <c r="E398" s="142" t="str">
        <f>VLOOKUP(Table4[[#This Row],[Cred Code]],CredCode16[],3,FALSE)</f>
        <v>GRAD</v>
      </c>
      <c r="F398" s="246" t="str">
        <f>VLOOKUP(Table4[[#This Row],[Cred Code]],CredCode16[],9,FALSE)</f>
        <v>Counseling (MA/MMFC/MMFT)</v>
      </c>
    </row>
    <row r="399" spans="1:6" hidden="1" x14ac:dyDescent="0.35">
      <c r="A399" s="244" t="s">
        <v>178</v>
      </c>
      <c r="B399" s="142"/>
      <c r="C399" s="142"/>
      <c r="D399" s="142" t="s">
        <v>150</v>
      </c>
      <c r="E399" s="142" t="str">
        <f>VLOOKUP(Table4[[#This Row],[Cred Code]],CredCode16[],3,FALSE)</f>
        <v>GRAD</v>
      </c>
      <c r="F399" s="246" t="str">
        <f>VLOOKUP(Table4[[#This Row],[Cred Code]],CredCode16[],9,FALSE)</f>
        <v>Counseling (MA/MMFC/MMFT)</v>
      </c>
    </row>
    <row r="400" spans="1:6" hidden="1" x14ac:dyDescent="0.35">
      <c r="A400" s="245" t="s">
        <v>178</v>
      </c>
      <c r="B400" s="143"/>
      <c r="C400" s="143"/>
      <c r="D400" s="143" t="s">
        <v>150</v>
      </c>
      <c r="E400" s="142" t="str">
        <f>VLOOKUP(Table4[[#This Row],[Cred Code]],CredCode16[],3,FALSE)</f>
        <v>GRAD</v>
      </c>
      <c r="F400" s="246" t="str">
        <f>VLOOKUP(Table4[[#This Row],[Cred Code]],CredCode16[],9,FALSE)</f>
        <v>Counseling (MA/MMFC/MMFT)</v>
      </c>
    </row>
    <row r="401" spans="1:6" hidden="1" x14ac:dyDescent="0.35">
      <c r="A401" s="244" t="s">
        <v>180</v>
      </c>
      <c r="B401" s="142"/>
      <c r="C401" s="142"/>
      <c r="D401" s="142" t="s">
        <v>150</v>
      </c>
      <c r="E401" s="142" t="str">
        <f>VLOOKUP(Table4[[#This Row],[Cred Code]],CredCode16[],3,FALSE)</f>
        <v>GRAD</v>
      </c>
      <c r="F401" s="246" t="str">
        <f>VLOOKUP(Table4[[#This Row],[Cred Code]],CredCode16[],9,FALSE)</f>
        <v>Counseling (MA/MMFC/MMFT)</v>
      </c>
    </row>
    <row r="402" spans="1:6" hidden="1" x14ac:dyDescent="0.35">
      <c r="A402" s="245" t="s">
        <v>178</v>
      </c>
      <c r="B402" s="143"/>
      <c r="C402" s="143"/>
      <c r="D402" s="143" t="s">
        <v>150</v>
      </c>
      <c r="E402" s="142" t="str">
        <f>VLOOKUP(Table4[[#This Row],[Cred Code]],CredCode16[],3,FALSE)</f>
        <v>GRAD</v>
      </c>
      <c r="F402" s="246" t="str">
        <f>VLOOKUP(Table4[[#This Row],[Cred Code]],CredCode16[],9,FALSE)</f>
        <v>Counseling (MA/MMFC/MMFT)</v>
      </c>
    </row>
    <row r="403" spans="1:6" hidden="1" x14ac:dyDescent="0.35">
      <c r="A403" s="244" t="s">
        <v>180</v>
      </c>
      <c r="B403" s="142"/>
      <c r="C403" s="142"/>
      <c r="D403" s="142" t="s">
        <v>150</v>
      </c>
      <c r="E403" s="142" t="str">
        <f>VLOOKUP(Table4[[#This Row],[Cred Code]],CredCode16[],3,FALSE)</f>
        <v>GRAD</v>
      </c>
      <c r="F403" s="246" t="str">
        <f>VLOOKUP(Table4[[#This Row],[Cred Code]],CredCode16[],9,FALSE)</f>
        <v>Counseling (MA/MMFC/MMFT)</v>
      </c>
    </row>
    <row r="404" spans="1:6" hidden="1" x14ac:dyDescent="0.35">
      <c r="A404" s="245" t="s">
        <v>180</v>
      </c>
      <c r="B404" s="143"/>
      <c r="C404" s="143"/>
      <c r="D404" s="143" t="s">
        <v>150</v>
      </c>
      <c r="E404" s="142" t="str">
        <f>VLOOKUP(Table4[[#This Row],[Cred Code]],CredCode16[],3,FALSE)</f>
        <v>GRAD</v>
      </c>
      <c r="F404" s="246" t="str">
        <f>VLOOKUP(Table4[[#This Row],[Cred Code]],CredCode16[],9,FALSE)</f>
        <v>Counseling (MA/MMFC/MMFT)</v>
      </c>
    </row>
    <row r="405" spans="1:6" hidden="1" x14ac:dyDescent="0.35">
      <c r="A405" s="244" t="s">
        <v>178</v>
      </c>
      <c r="B405" s="142"/>
      <c r="C405" s="142"/>
      <c r="D405" s="142" t="s">
        <v>150</v>
      </c>
      <c r="E405" s="142" t="str">
        <f>VLOOKUP(Table4[[#This Row],[Cred Code]],CredCode16[],3,FALSE)</f>
        <v>GRAD</v>
      </c>
      <c r="F405" s="246" t="str">
        <f>VLOOKUP(Table4[[#This Row],[Cred Code]],CredCode16[],9,FALSE)</f>
        <v>Counseling (MA/MMFC/MMFT)</v>
      </c>
    </row>
    <row r="406" spans="1:6" hidden="1" x14ac:dyDescent="0.35">
      <c r="A406" s="245" t="s">
        <v>180</v>
      </c>
      <c r="B406" s="143"/>
      <c r="C406" s="143"/>
      <c r="D406" s="143" t="s">
        <v>150</v>
      </c>
      <c r="E406" s="142" t="str">
        <f>VLOOKUP(Table4[[#This Row],[Cred Code]],CredCode16[],3,FALSE)</f>
        <v>GRAD</v>
      </c>
      <c r="F406" s="246" t="str">
        <f>VLOOKUP(Table4[[#This Row],[Cred Code]],CredCode16[],9,FALSE)</f>
        <v>Counseling (MA/MMFC/MMFT)</v>
      </c>
    </row>
    <row r="407" spans="1:6" hidden="1" x14ac:dyDescent="0.35">
      <c r="A407" s="244" t="s">
        <v>178</v>
      </c>
      <c r="B407" s="142"/>
      <c r="C407" s="142"/>
      <c r="D407" s="142" t="s">
        <v>150</v>
      </c>
      <c r="E407" s="142" t="str">
        <f>VLOOKUP(Table4[[#This Row],[Cred Code]],CredCode16[],3,FALSE)</f>
        <v>GRAD</v>
      </c>
      <c r="F407" s="246" t="str">
        <f>VLOOKUP(Table4[[#This Row],[Cred Code]],CredCode16[],9,FALSE)</f>
        <v>Counseling (MA/MMFC/MMFT)</v>
      </c>
    </row>
    <row r="408" spans="1:6" hidden="1" x14ac:dyDescent="0.35">
      <c r="A408" s="245" t="s">
        <v>183</v>
      </c>
      <c r="B408" s="143" t="s">
        <v>160</v>
      </c>
      <c r="C408" s="143"/>
      <c r="D408" s="143" t="s">
        <v>136</v>
      </c>
      <c r="E408" s="142" t="str">
        <f>VLOOKUP(Table4[[#This Row],[Cred Code]],CredCode16[],3,FALSE)</f>
        <v>TRAD</v>
      </c>
      <c r="F408" s="246" t="str">
        <f>VLOOKUP(Table4[[#This Row],[Cred Code]],CredCode16[],9,FALSE)</f>
        <v>Education (BS)</v>
      </c>
    </row>
    <row r="409" spans="1:6" hidden="1" x14ac:dyDescent="0.35">
      <c r="A409" s="244" t="s">
        <v>183</v>
      </c>
      <c r="B409" s="142"/>
      <c r="C409" s="142"/>
      <c r="D409" s="142" t="s">
        <v>150</v>
      </c>
      <c r="E409" s="142" t="str">
        <f>VLOOKUP(Table4[[#This Row],[Cred Code]],CredCode16[],3,FALSE)</f>
        <v>TRAD</v>
      </c>
      <c r="F409" s="246" t="str">
        <f>VLOOKUP(Table4[[#This Row],[Cred Code]],CredCode16[],9,FALSE)</f>
        <v>Education (BS)</v>
      </c>
    </row>
    <row r="410" spans="1:6" hidden="1" x14ac:dyDescent="0.35">
      <c r="A410" s="245" t="s">
        <v>184</v>
      </c>
      <c r="B410" s="143"/>
      <c r="C410" s="143"/>
      <c r="D410" s="143" t="s">
        <v>150</v>
      </c>
      <c r="E410" s="142" t="str">
        <f>VLOOKUP(Table4[[#This Row],[Cred Code]],CredCode16[],3,FALSE)</f>
        <v>TRAD</v>
      </c>
      <c r="F410" s="246" t="str">
        <f>VLOOKUP(Table4[[#This Row],[Cred Code]],CredCode16[],9,FALSE)</f>
        <v>Education (BS)</v>
      </c>
    </row>
    <row r="411" spans="1:6" hidden="1" x14ac:dyDescent="0.35">
      <c r="A411" s="244" t="s">
        <v>185</v>
      </c>
      <c r="B411" s="142"/>
      <c r="C411" s="142"/>
      <c r="D411" s="142" t="s">
        <v>150</v>
      </c>
      <c r="E411" s="142" t="str">
        <f>VLOOKUP(Table4[[#This Row],[Cred Code]],CredCode16[],3,FALSE)</f>
        <v>TRAD</v>
      </c>
      <c r="F411" s="246" t="str">
        <f>VLOOKUP(Table4[[#This Row],[Cred Code]],CredCode16[],9,FALSE)</f>
        <v>Education (BS)</v>
      </c>
    </row>
    <row r="412" spans="1:6" hidden="1" x14ac:dyDescent="0.35">
      <c r="A412" s="245" t="s">
        <v>183</v>
      </c>
      <c r="B412" s="143"/>
      <c r="C412" s="143"/>
      <c r="D412" s="143" t="s">
        <v>150</v>
      </c>
      <c r="E412" s="142" t="str">
        <f>VLOOKUP(Table4[[#This Row],[Cred Code]],CredCode16[],3,FALSE)</f>
        <v>TRAD</v>
      </c>
      <c r="F412" s="246" t="str">
        <f>VLOOKUP(Table4[[#This Row],[Cred Code]],CredCode16[],9,FALSE)</f>
        <v>Education (BS)</v>
      </c>
    </row>
    <row r="413" spans="1:6" hidden="1" x14ac:dyDescent="0.35">
      <c r="A413" s="244" t="s">
        <v>184</v>
      </c>
      <c r="B413" s="142"/>
      <c r="C413" s="142"/>
      <c r="D413" s="142" t="s">
        <v>150</v>
      </c>
      <c r="E413" s="142" t="str">
        <f>VLOOKUP(Table4[[#This Row],[Cred Code]],CredCode16[],3,FALSE)</f>
        <v>TRAD</v>
      </c>
      <c r="F413" s="246" t="str">
        <f>VLOOKUP(Table4[[#This Row],[Cred Code]],CredCode16[],9,FALSE)</f>
        <v>Education (BS)</v>
      </c>
    </row>
    <row r="414" spans="1:6" hidden="1" x14ac:dyDescent="0.35">
      <c r="A414" s="245" t="s">
        <v>186</v>
      </c>
      <c r="B414" s="143"/>
      <c r="C414" s="143"/>
      <c r="D414" s="143" t="s">
        <v>150</v>
      </c>
      <c r="E414" s="142" t="str">
        <f>VLOOKUP(Table4[[#This Row],[Cred Code]],CredCode16[],3,FALSE)</f>
        <v>TRAD</v>
      </c>
      <c r="F414" s="246" t="str">
        <f>VLOOKUP(Table4[[#This Row],[Cred Code]],CredCode16[],9,FALSE)</f>
        <v>Education (BS)</v>
      </c>
    </row>
    <row r="415" spans="1:6" hidden="1" x14ac:dyDescent="0.35">
      <c r="A415" s="244" t="s">
        <v>187</v>
      </c>
      <c r="B415" s="142"/>
      <c r="C415" s="142"/>
      <c r="D415" s="142" t="s">
        <v>150</v>
      </c>
      <c r="E415" s="142" t="str">
        <f>VLOOKUP(Table4[[#This Row],[Cred Code]],CredCode16[],3,FALSE)</f>
        <v>TRAD</v>
      </c>
      <c r="F415" s="246" t="str">
        <f>VLOOKUP(Table4[[#This Row],[Cred Code]],CredCode16[],9,FALSE)</f>
        <v>Education (BS)</v>
      </c>
    </row>
    <row r="416" spans="1:6" hidden="1" x14ac:dyDescent="0.35">
      <c r="A416" s="245" t="s">
        <v>185</v>
      </c>
      <c r="B416" s="143"/>
      <c r="C416" s="143"/>
      <c r="D416" s="143" t="s">
        <v>150</v>
      </c>
      <c r="E416" s="142" t="str">
        <f>VLOOKUP(Table4[[#This Row],[Cred Code]],CredCode16[],3,FALSE)</f>
        <v>TRAD</v>
      </c>
      <c r="F416" s="246" t="str">
        <f>VLOOKUP(Table4[[#This Row],[Cred Code]],CredCode16[],9,FALSE)</f>
        <v>Education (BS)</v>
      </c>
    </row>
    <row r="417" spans="1:6" hidden="1" x14ac:dyDescent="0.35">
      <c r="A417" s="244" t="s">
        <v>190</v>
      </c>
      <c r="B417" s="142" t="s">
        <v>160</v>
      </c>
      <c r="C417" s="142"/>
      <c r="D417" s="142" t="s">
        <v>136</v>
      </c>
      <c r="E417" s="142" t="str">
        <f>VLOOKUP(Table4[[#This Row],[Cred Code]],CredCode16[],3,FALSE)</f>
        <v>GRAD</v>
      </c>
      <c r="F417" s="246" t="str">
        <f>VLOOKUP(Table4[[#This Row],[Cred Code]],CredCode16[],9,FALSE)</f>
        <v>Education (MEd/MA)</v>
      </c>
    </row>
    <row r="418" spans="1:6" hidden="1" x14ac:dyDescent="0.35">
      <c r="A418" s="244" t="s">
        <v>188</v>
      </c>
      <c r="B418" s="142"/>
      <c r="C418" s="142"/>
      <c r="D418" s="142" t="s">
        <v>150</v>
      </c>
      <c r="E418" s="142" t="str">
        <f>VLOOKUP(Table4[[#This Row],[Cred Code]],CredCode16[],3,FALSE)</f>
        <v>GRAD</v>
      </c>
      <c r="F418" s="246" t="str">
        <f>VLOOKUP(Table4[[#This Row],[Cred Code]],CredCode16[],9,FALSE)</f>
        <v>Education (MEd/MA)</v>
      </c>
    </row>
    <row r="419" spans="1:6" hidden="1" x14ac:dyDescent="0.35">
      <c r="A419" s="244" t="s">
        <v>188</v>
      </c>
      <c r="B419" s="142"/>
      <c r="C419" s="142"/>
      <c r="D419" s="142" t="s">
        <v>150</v>
      </c>
      <c r="E419" s="142" t="str">
        <f>VLOOKUP(Table4[[#This Row],[Cred Code]],CredCode16[],3,FALSE)</f>
        <v>GRAD</v>
      </c>
      <c r="F419" s="246" t="str">
        <f>VLOOKUP(Table4[[#This Row],[Cred Code]],CredCode16[],9,FALSE)</f>
        <v>Education (MEd/MA)</v>
      </c>
    </row>
    <row r="420" spans="1:6" hidden="1" x14ac:dyDescent="0.35">
      <c r="A420" s="245" t="s">
        <v>188</v>
      </c>
      <c r="B420" s="143"/>
      <c r="C420" s="143"/>
      <c r="D420" s="143" t="s">
        <v>150</v>
      </c>
      <c r="E420" s="142" t="str">
        <f>VLOOKUP(Table4[[#This Row],[Cred Code]],CredCode16[],3,FALSE)</f>
        <v>GRAD</v>
      </c>
      <c r="F420" s="246" t="str">
        <f>VLOOKUP(Table4[[#This Row],[Cred Code]],CredCode16[],9,FALSE)</f>
        <v>Education (MEd/MA)</v>
      </c>
    </row>
    <row r="421" spans="1:6" hidden="1" x14ac:dyDescent="0.35">
      <c r="A421" s="244" t="s">
        <v>189</v>
      </c>
      <c r="B421" s="142"/>
      <c r="C421" s="142"/>
      <c r="D421" s="142" t="s">
        <v>150</v>
      </c>
      <c r="E421" s="142" t="str">
        <f>VLOOKUP(Table4[[#This Row],[Cred Code]],CredCode16[],3,FALSE)</f>
        <v>GRAD</v>
      </c>
      <c r="F421" s="246" t="str">
        <f>VLOOKUP(Table4[[#This Row],[Cred Code]],CredCode16[],9,FALSE)</f>
        <v>Education (MEd/MA)</v>
      </c>
    </row>
    <row r="422" spans="1:6" hidden="1" x14ac:dyDescent="0.35">
      <c r="A422" s="245" t="s">
        <v>190</v>
      </c>
      <c r="B422" s="143"/>
      <c r="C422" s="143"/>
      <c r="D422" s="143" t="s">
        <v>150</v>
      </c>
      <c r="E422" s="142" t="str">
        <f>VLOOKUP(Table4[[#This Row],[Cred Code]],CredCode16[],3,FALSE)</f>
        <v>GRAD</v>
      </c>
      <c r="F422" s="246" t="str">
        <f>VLOOKUP(Table4[[#This Row],[Cred Code]],CredCode16[],9,FALSE)</f>
        <v>Education (MEd/MA)</v>
      </c>
    </row>
    <row r="423" spans="1:6" hidden="1" x14ac:dyDescent="0.35">
      <c r="A423" s="244" t="s">
        <v>188</v>
      </c>
      <c r="B423" s="142"/>
      <c r="C423" s="142"/>
      <c r="D423" s="142" t="s">
        <v>150</v>
      </c>
      <c r="E423" s="142" t="str">
        <f>VLOOKUP(Table4[[#This Row],[Cred Code]],CredCode16[],3,FALSE)</f>
        <v>GRAD</v>
      </c>
      <c r="F423" s="246" t="str">
        <f>VLOOKUP(Table4[[#This Row],[Cred Code]],CredCode16[],9,FALSE)</f>
        <v>Education (MEd/MA)</v>
      </c>
    </row>
    <row r="424" spans="1:6" hidden="1" x14ac:dyDescent="0.35">
      <c r="A424" s="245" t="s">
        <v>188</v>
      </c>
      <c r="B424" s="143"/>
      <c r="C424" s="143"/>
      <c r="D424" s="143" t="s">
        <v>150</v>
      </c>
      <c r="E424" s="142" t="str">
        <f>VLOOKUP(Table4[[#This Row],[Cred Code]],CredCode16[],3,FALSE)</f>
        <v>GRAD</v>
      </c>
      <c r="F424" s="246" t="str">
        <f>VLOOKUP(Table4[[#This Row],[Cred Code]],CredCode16[],9,FALSE)</f>
        <v>Education (MEd/MA)</v>
      </c>
    </row>
    <row r="425" spans="1:6" hidden="1" x14ac:dyDescent="0.35">
      <c r="A425" s="244" t="s">
        <v>188</v>
      </c>
      <c r="B425" s="142"/>
      <c r="C425" s="142"/>
      <c r="D425" s="142" t="s">
        <v>150</v>
      </c>
      <c r="E425" s="142" t="str">
        <f>VLOOKUP(Table4[[#This Row],[Cred Code]],CredCode16[],3,FALSE)</f>
        <v>GRAD</v>
      </c>
      <c r="F425" s="246" t="str">
        <f>VLOOKUP(Table4[[#This Row],[Cred Code]],CredCode16[],9,FALSE)</f>
        <v>Education (MEd/MA)</v>
      </c>
    </row>
    <row r="426" spans="1:6" hidden="1" x14ac:dyDescent="0.35">
      <c r="A426" s="244" t="s">
        <v>189</v>
      </c>
      <c r="B426" s="142"/>
      <c r="C426" s="142"/>
      <c r="D426" s="142" t="s">
        <v>150</v>
      </c>
      <c r="E426" s="142" t="str">
        <f>VLOOKUP(Table4[[#This Row],[Cred Code]],CredCode16[],3,FALSE)</f>
        <v>GRAD</v>
      </c>
      <c r="F426" s="246" t="str">
        <f>VLOOKUP(Table4[[#This Row],[Cred Code]],CredCode16[],9,FALSE)</f>
        <v>Education (MEd/MA)</v>
      </c>
    </row>
    <row r="427" spans="1:6" hidden="1" x14ac:dyDescent="0.35">
      <c r="A427" s="245" t="s">
        <v>190</v>
      </c>
      <c r="B427" s="143"/>
      <c r="C427" s="143"/>
      <c r="D427" s="143" t="s">
        <v>150</v>
      </c>
      <c r="E427" s="142" t="str">
        <f>VLOOKUP(Table4[[#This Row],[Cred Code]],CredCode16[],3,FALSE)</f>
        <v>GRAD</v>
      </c>
      <c r="F427" s="246" t="str">
        <f>VLOOKUP(Table4[[#This Row],[Cred Code]],CredCode16[],9,FALSE)</f>
        <v>Education (MEd/MA)</v>
      </c>
    </row>
    <row r="428" spans="1:6" hidden="1" x14ac:dyDescent="0.35">
      <c r="A428" s="244" t="s">
        <v>190</v>
      </c>
      <c r="B428" s="142"/>
      <c r="C428" s="142"/>
      <c r="D428" s="142" t="s">
        <v>150</v>
      </c>
      <c r="E428" s="142" t="str">
        <f>VLOOKUP(Table4[[#This Row],[Cred Code]],CredCode16[],3,FALSE)</f>
        <v>GRAD</v>
      </c>
      <c r="F428" s="246" t="str">
        <f>VLOOKUP(Table4[[#This Row],[Cred Code]],CredCode16[],9,FALSE)</f>
        <v>Education (MEd/MA)</v>
      </c>
    </row>
    <row r="429" spans="1:6" hidden="1" x14ac:dyDescent="0.35">
      <c r="A429" s="244" t="s">
        <v>190</v>
      </c>
      <c r="B429" s="142"/>
      <c r="C429" s="142"/>
      <c r="D429" s="142" t="s">
        <v>150</v>
      </c>
      <c r="E429" s="142" t="str">
        <f>VLOOKUP(Table4[[#This Row],[Cred Code]],CredCode16[],3,FALSE)</f>
        <v>GRAD</v>
      </c>
      <c r="F429" s="246" t="str">
        <f>VLOOKUP(Table4[[#This Row],[Cred Code]],CredCode16[],9,FALSE)</f>
        <v>Education (MEd/MA)</v>
      </c>
    </row>
    <row r="430" spans="1:6" hidden="1" x14ac:dyDescent="0.35">
      <c r="A430" s="244" t="s">
        <v>189</v>
      </c>
      <c r="B430" s="142"/>
      <c r="C430" s="142"/>
      <c r="D430" s="142" t="s">
        <v>150</v>
      </c>
      <c r="E430" s="142" t="str">
        <f>VLOOKUP(Table4[[#This Row],[Cred Code]],CredCode16[],3,FALSE)</f>
        <v>GRAD</v>
      </c>
      <c r="F430" s="246" t="str">
        <f>VLOOKUP(Table4[[#This Row],[Cred Code]],CredCode16[],9,FALSE)</f>
        <v>Education (MEd/MA)</v>
      </c>
    </row>
    <row r="431" spans="1:6" hidden="1" x14ac:dyDescent="0.35">
      <c r="A431" s="245" t="s">
        <v>189</v>
      </c>
      <c r="B431" s="143"/>
      <c r="C431" s="143"/>
      <c r="D431" s="143" t="s">
        <v>150</v>
      </c>
      <c r="E431" s="142" t="str">
        <f>VLOOKUP(Table4[[#This Row],[Cred Code]],CredCode16[],3,FALSE)</f>
        <v>GRAD</v>
      </c>
      <c r="F431" s="246" t="str">
        <f>VLOOKUP(Table4[[#This Row],[Cred Code]],CredCode16[],9,FALSE)</f>
        <v>Education (MEd/MA)</v>
      </c>
    </row>
    <row r="432" spans="1:6" hidden="1" x14ac:dyDescent="0.35">
      <c r="A432" s="244" t="s">
        <v>194</v>
      </c>
      <c r="B432" s="142"/>
      <c r="C432" s="142"/>
      <c r="D432" s="142" t="s">
        <v>150</v>
      </c>
      <c r="E432" s="142" t="str">
        <f>VLOOKUP(Table4[[#This Row],[Cred Code]],CredCode16[],3,FALSE)</f>
        <v>GRAD</v>
      </c>
      <c r="F432" s="246" t="str">
        <f>VLOOKUP(Table4[[#This Row],[Cred Code]],CredCode16[],9,FALSE)</f>
        <v>Education (MEd/MA)</v>
      </c>
    </row>
    <row r="433" spans="1:6" hidden="1" x14ac:dyDescent="0.35">
      <c r="A433" s="245" t="s">
        <v>194</v>
      </c>
      <c r="B433" s="143"/>
      <c r="C433" s="143"/>
      <c r="D433" s="143" t="s">
        <v>150</v>
      </c>
      <c r="E433" s="142" t="str">
        <f>VLOOKUP(Table4[[#This Row],[Cred Code]],CredCode16[],3,FALSE)</f>
        <v>GRAD</v>
      </c>
      <c r="F433" s="246" t="str">
        <f>VLOOKUP(Table4[[#This Row],[Cred Code]],CredCode16[],9,FALSE)</f>
        <v>Education (MEd/MA)</v>
      </c>
    </row>
    <row r="434" spans="1:6" hidden="1" x14ac:dyDescent="0.35">
      <c r="A434" s="244" t="s">
        <v>194</v>
      </c>
      <c r="B434" s="142"/>
      <c r="C434" s="142"/>
      <c r="D434" s="142" t="s">
        <v>150</v>
      </c>
      <c r="E434" s="142" t="str">
        <f>VLOOKUP(Table4[[#This Row],[Cred Code]],CredCode16[],3,FALSE)</f>
        <v>GRAD</v>
      </c>
      <c r="F434" s="246" t="str">
        <f>VLOOKUP(Table4[[#This Row],[Cred Code]],CredCode16[],9,FALSE)</f>
        <v>Education (MEd/MA)</v>
      </c>
    </row>
    <row r="435" spans="1:6" hidden="1" x14ac:dyDescent="0.35">
      <c r="A435" s="245" t="s">
        <v>189</v>
      </c>
      <c r="B435" s="143"/>
      <c r="C435" s="143"/>
      <c r="D435" s="143" t="s">
        <v>150</v>
      </c>
      <c r="E435" s="142" t="str">
        <f>VLOOKUP(Table4[[#This Row],[Cred Code]],CredCode16[],3,FALSE)</f>
        <v>GRAD</v>
      </c>
      <c r="F435" s="246" t="str">
        <f>VLOOKUP(Table4[[#This Row],[Cred Code]],CredCode16[],9,FALSE)</f>
        <v>Education (MEd/MA)</v>
      </c>
    </row>
    <row r="436" spans="1:6" hidden="1" x14ac:dyDescent="0.35">
      <c r="A436" s="245" t="s">
        <v>188</v>
      </c>
      <c r="B436" s="143"/>
      <c r="C436" s="143"/>
      <c r="D436" s="143" t="s">
        <v>150</v>
      </c>
      <c r="E436" s="142" t="str">
        <f>VLOOKUP(Table4[[#This Row],[Cred Code]],CredCode16[],3,FALSE)</f>
        <v>GRAD</v>
      </c>
      <c r="F436" s="246" t="str">
        <f>VLOOKUP(Table4[[#This Row],[Cred Code]],CredCode16[],9,FALSE)</f>
        <v>Education (MEd/MA)</v>
      </c>
    </row>
    <row r="437" spans="1:6" hidden="1" x14ac:dyDescent="0.35">
      <c r="A437" s="244" t="s">
        <v>189</v>
      </c>
      <c r="B437" s="142"/>
      <c r="C437" s="142"/>
      <c r="D437" s="142" t="s">
        <v>150</v>
      </c>
      <c r="E437" s="142" t="str">
        <f>VLOOKUP(Table4[[#This Row],[Cred Code]],CredCode16[],3,FALSE)</f>
        <v>GRAD</v>
      </c>
      <c r="F437" s="246" t="str">
        <f>VLOOKUP(Table4[[#This Row],[Cred Code]],CredCode16[],9,FALSE)</f>
        <v>Education (MEd/MA)</v>
      </c>
    </row>
    <row r="438" spans="1:6" hidden="1" x14ac:dyDescent="0.35">
      <c r="A438" s="245" t="s">
        <v>196</v>
      </c>
      <c r="B438" s="143"/>
      <c r="C438" s="143"/>
      <c r="D438" s="143" t="s">
        <v>150</v>
      </c>
      <c r="E438" s="142" t="str">
        <f>VLOOKUP(Table4[[#This Row],[Cred Code]],CredCode16[],3,FALSE)</f>
        <v>GRAD</v>
      </c>
      <c r="F438" s="246" t="str">
        <f>VLOOKUP(Table4[[#This Row],[Cred Code]],CredCode16[],9,FALSE)</f>
        <v>Education (MEd/MA)</v>
      </c>
    </row>
    <row r="439" spans="1:6" hidden="1" x14ac:dyDescent="0.35">
      <c r="A439" s="244" t="s">
        <v>189</v>
      </c>
      <c r="B439" s="142"/>
      <c r="C439" s="142"/>
      <c r="D439" s="142" t="s">
        <v>150</v>
      </c>
      <c r="E439" s="142" t="str">
        <f>VLOOKUP(Table4[[#This Row],[Cred Code]],CredCode16[],3,FALSE)</f>
        <v>GRAD</v>
      </c>
      <c r="F439" s="246" t="str">
        <f>VLOOKUP(Table4[[#This Row],[Cred Code]],CredCode16[],9,FALSE)</f>
        <v>Education (MEd/MA)</v>
      </c>
    </row>
    <row r="440" spans="1:6" hidden="1" x14ac:dyDescent="0.35">
      <c r="A440" s="245" t="s">
        <v>189</v>
      </c>
      <c r="B440" s="143"/>
      <c r="C440" s="143"/>
      <c r="D440" s="143" t="s">
        <v>150</v>
      </c>
      <c r="E440" s="142" t="str">
        <f>VLOOKUP(Table4[[#This Row],[Cred Code]],CredCode16[],3,FALSE)</f>
        <v>GRAD</v>
      </c>
      <c r="F440" s="246" t="str">
        <f>VLOOKUP(Table4[[#This Row],[Cred Code]],CredCode16[],9,FALSE)</f>
        <v>Education (MEd/MA)</v>
      </c>
    </row>
    <row r="441" spans="1:6" hidden="1" x14ac:dyDescent="0.35">
      <c r="A441" s="244" t="s">
        <v>188</v>
      </c>
      <c r="B441" s="142"/>
      <c r="C441" s="142"/>
      <c r="D441" s="142" t="s">
        <v>150</v>
      </c>
      <c r="E441" s="142" t="str">
        <f>VLOOKUP(Table4[[#This Row],[Cred Code]],CredCode16[],3,FALSE)</f>
        <v>GRAD</v>
      </c>
      <c r="F441" s="246" t="str">
        <f>VLOOKUP(Table4[[#This Row],[Cred Code]],CredCode16[],9,FALSE)</f>
        <v>Education (MEd/MA)</v>
      </c>
    </row>
    <row r="442" spans="1:6" hidden="1" x14ac:dyDescent="0.35">
      <c r="A442" s="245" t="s">
        <v>196</v>
      </c>
      <c r="B442" s="143"/>
      <c r="C442" s="143"/>
      <c r="D442" s="143" t="s">
        <v>150</v>
      </c>
      <c r="E442" s="142" t="str">
        <f>VLOOKUP(Table4[[#This Row],[Cred Code]],CredCode16[],3,FALSE)</f>
        <v>GRAD</v>
      </c>
      <c r="F442" s="246" t="str">
        <f>VLOOKUP(Table4[[#This Row],[Cred Code]],CredCode16[],9,FALSE)</f>
        <v>Education (MEd/MA)</v>
      </c>
    </row>
    <row r="443" spans="1:6" hidden="1" x14ac:dyDescent="0.35">
      <c r="A443" s="244" t="s">
        <v>193</v>
      </c>
      <c r="B443" s="142"/>
      <c r="C443" s="142"/>
      <c r="D443" s="142" t="s">
        <v>150</v>
      </c>
      <c r="E443" s="142" t="str">
        <f>VLOOKUP(Table4[[#This Row],[Cred Code]],CredCode16[],3,FALSE)</f>
        <v>GRAD</v>
      </c>
      <c r="F443" s="246" t="str">
        <f>VLOOKUP(Table4[[#This Row],[Cred Code]],CredCode16[],9,FALSE)</f>
        <v>Education (MEd/MA)</v>
      </c>
    </row>
    <row r="444" spans="1:6" hidden="1" x14ac:dyDescent="0.35">
      <c r="A444" s="245" t="s">
        <v>194</v>
      </c>
      <c r="B444" s="143"/>
      <c r="C444" s="143"/>
      <c r="D444" s="143" t="s">
        <v>150</v>
      </c>
      <c r="E444" s="142" t="str">
        <f>VLOOKUP(Table4[[#This Row],[Cred Code]],CredCode16[],3,FALSE)</f>
        <v>GRAD</v>
      </c>
      <c r="F444" s="246" t="str">
        <f>VLOOKUP(Table4[[#This Row],[Cred Code]],CredCode16[],9,FALSE)</f>
        <v>Education (MEd/MA)</v>
      </c>
    </row>
    <row r="445" spans="1:6" hidden="1" x14ac:dyDescent="0.35">
      <c r="A445" s="244" t="s">
        <v>194</v>
      </c>
      <c r="B445" s="142"/>
      <c r="C445" s="142"/>
      <c r="D445" s="142" t="s">
        <v>150</v>
      </c>
      <c r="E445" s="142" t="str">
        <f>VLOOKUP(Table4[[#This Row],[Cred Code]],CredCode16[],3,FALSE)</f>
        <v>GRAD</v>
      </c>
      <c r="F445" s="246" t="str">
        <f>VLOOKUP(Table4[[#This Row],[Cred Code]],CredCode16[],9,FALSE)</f>
        <v>Education (MEd/MA)</v>
      </c>
    </row>
    <row r="446" spans="1:6" hidden="1" x14ac:dyDescent="0.35">
      <c r="A446" s="245" t="s">
        <v>194</v>
      </c>
      <c r="B446" s="143"/>
      <c r="C446" s="143"/>
      <c r="D446" s="143" t="s">
        <v>150</v>
      </c>
      <c r="E446" s="142" t="str">
        <f>VLOOKUP(Table4[[#This Row],[Cred Code]],CredCode16[],3,FALSE)</f>
        <v>GRAD</v>
      </c>
      <c r="F446" s="246" t="str">
        <f>VLOOKUP(Table4[[#This Row],[Cred Code]],CredCode16[],9,FALSE)</f>
        <v>Education (MEd/MA)</v>
      </c>
    </row>
    <row r="447" spans="1:6" hidden="1" x14ac:dyDescent="0.35">
      <c r="A447" s="244" t="s">
        <v>189</v>
      </c>
      <c r="B447" s="142"/>
      <c r="C447" s="142"/>
      <c r="D447" s="142" t="s">
        <v>150</v>
      </c>
      <c r="E447" s="142" t="str">
        <f>VLOOKUP(Table4[[#This Row],[Cred Code]],CredCode16[],3,FALSE)</f>
        <v>GRAD</v>
      </c>
      <c r="F447" s="246" t="str">
        <f>VLOOKUP(Table4[[#This Row],[Cred Code]],CredCode16[],9,FALSE)</f>
        <v>Education (MEd/MA)</v>
      </c>
    </row>
    <row r="448" spans="1:6" hidden="1" x14ac:dyDescent="0.35">
      <c r="A448" s="245" t="s">
        <v>195</v>
      </c>
      <c r="B448" s="143" t="s">
        <v>160</v>
      </c>
      <c r="C448" s="143"/>
      <c r="D448" s="143" t="s">
        <v>136</v>
      </c>
      <c r="E448" s="142" t="str">
        <f>VLOOKUP(Table4[[#This Row],[Cred Code]],CredCode16[],3,FALSE)</f>
        <v>GRAD</v>
      </c>
      <c r="F448" s="246" t="str">
        <f>VLOOKUP(Table4[[#This Row],[Cred Code]],CredCode16[],9,FALSE)</f>
        <v>Education: Teaching (MAT)</v>
      </c>
    </row>
    <row r="449" spans="1:6" hidden="1" x14ac:dyDescent="0.35">
      <c r="A449" s="245" t="s">
        <v>195</v>
      </c>
      <c r="B449" s="143"/>
      <c r="C449" s="143"/>
      <c r="D449" s="143" t="s">
        <v>150</v>
      </c>
      <c r="E449" s="142" t="str">
        <f>VLOOKUP(Table4[[#This Row],[Cred Code]],CredCode16[],3,FALSE)</f>
        <v>GRAD</v>
      </c>
      <c r="F449" s="246" t="str">
        <f>VLOOKUP(Table4[[#This Row],[Cred Code]],CredCode16[],9,FALSE)</f>
        <v>Education: Teaching (MAT)</v>
      </c>
    </row>
    <row r="450" spans="1:6" hidden="1" x14ac:dyDescent="0.35">
      <c r="A450" s="245" t="s">
        <v>195</v>
      </c>
      <c r="B450" s="143"/>
      <c r="C450" s="143"/>
      <c r="D450" s="143" t="s">
        <v>150</v>
      </c>
      <c r="E450" s="142" t="str">
        <f>VLOOKUP(Table4[[#This Row],[Cred Code]],CredCode16[],3,FALSE)</f>
        <v>GRAD</v>
      </c>
      <c r="F450" s="246" t="str">
        <f>VLOOKUP(Table4[[#This Row],[Cred Code]],CredCode16[],9,FALSE)</f>
        <v>Education: Teaching (MAT)</v>
      </c>
    </row>
    <row r="451" spans="1:6" hidden="1" x14ac:dyDescent="0.35">
      <c r="A451" s="244" t="s">
        <v>191</v>
      </c>
      <c r="B451" s="142"/>
      <c r="C451" s="142"/>
      <c r="D451" s="142" t="s">
        <v>150</v>
      </c>
      <c r="E451" s="142" t="str">
        <f>VLOOKUP(Table4[[#This Row],[Cred Code]],CredCode16[],3,FALSE)</f>
        <v>GRAD</v>
      </c>
      <c r="F451" s="246" t="str">
        <f>VLOOKUP(Table4[[#This Row],[Cred Code]],CredCode16[],9,FALSE)</f>
        <v>Education: Teaching (MAT)</v>
      </c>
    </row>
    <row r="452" spans="1:6" hidden="1" x14ac:dyDescent="0.35">
      <c r="A452" s="245" t="s">
        <v>195</v>
      </c>
      <c r="B452" s="143"/>
      <c r="C452" s="143"/>
      <c r="D452" s="143" t="s">
        <v>150</v>
      </c>
      <c r="E452" s="142" t="str">
        <f>VLOOKUP(Table4[[#This Row],[Cred Code]],CredCode16[],3,FALSE)</f>
        <v>GRAD</v>
      </c>
      <c r="F452" s="246" t="str">
        <f>VLOOKUP(Table4[[#This Row],[Cred Code]],CredCode16[],9,FALSE)</f>
        <v>Education: Teaching (MAT)</v>
      </c>
    </row>
    <row r="453" spans="1:6" hidden="1" x14ac:dyDescent="0.35">
      <c r="A453" s="244" t="s">
        <v>191</v>
      </c>
      <c r="B453" s="142"/>
      <c r="C453" s="142"/>
      <c r="D453" s="142" t="s">
        <v>150</v>
      </c>
      <c r="E453" s="142" t="str">
        <f>VLOOKUP(Table4[[#This Row],[Cred Code]],CredCode16[],3,FALSE)</f>
        <v>GRAD</v>
      </c>
      <c r="F453" s="246" t="str">
        <f>VLOOKUP(Table4[[#This Row],[Cred Code]],CredCode16[],9,FALSE)</f>
        <v>Education: Teaching (MAT)</v>
      </c>
    </row>
    <row r="454" spans="1:6" hidden="1" x14ac:dyDescent="0.35">
      <c r="A454" s="244" t="s">
        <v>195</v>
      </c>
      <c r="B454" s="142"/>
      <c r="C454" s="142"/>
      <c r="D454" s="142" t="s">
        <v>150</v>
      </c>
      <c r="E454" s="142" t="str">
        <f>VLOOKUP(Table4[[#This Row],[Cred Code]],CredCode16[],3,FALSE)</f>
        <v>GRAD</v>
      </c>
      <c r="F454" s="246" t="str">
        <f>VLOOKUP(Table4[[#This Row],[Cred Code]],CredCode16[],9,FALSE)</f>
        <v>Education: Teaching (MAT)</v>
      </c>
    </row>
    <row r="455" spans="1:6" hidden="1" x14ac:dyDescent="0.35">
      <c r="A455" s="245" t="s">
        <v>195</v>
      </c>
      <c r="B455" s="143"/>
      <c r="C455" s="143"/>
      <c r="D455" s="143" t="s">
        <v>150</v>
      </c>
      <c r="E455" s="142" t="str">
        <f>VLOOKUP(Table4[[#This Row],[Cred Code]],CredCode16[],3,FALSE)</f>
        <v>GRAD</v>
      </c>
      <c r="F455" s="246" t="str">
        <f>VLOOKUP(Table4[[#This Row],[Cred Code]],CredCode16[],9,FALSE)</f>
        <v>Education: Teaching (MAT)</v>
      </c>
    </row>
    <row r="456" spans="1:6" hidden="1" x14ac:dyDescent="0.35">
      <c r="A456" s="245" t="s">
        <v>191</v>
      </c>
      <c r="B456" s="143"/>
      <c r="C456" s="143"/>
      <c r="D456" s="143" t="s">
        <v>150</v>
      </c>
      <c r="E456" s="142" t="str">
        <f>VLOOKUP(Table4[[#This Row],[Cred Code]],CredCode16[],3,FALSE)</f>
        <v>GRAD</v>
      </c>
      <c r="F456" s="246" t="str">
        <f>VLOOKUP(Table4[[#This Row],[Cred Code]],CredCode16[],9,FALSE)</f>
        <v>Education: Teaching (MAT)</v>
      </c>
    </row>
    <row r="457" spans="1:6" hidden="1" x14ac:dyDescent="0.35">
      <c r="A457" s="245" t="s">
        <v>191</v>
      </c>
      <c r="B457" s="143"/>
      <c r="C457" s="143"/>
      <c r="D457" s="143" t="s">
        <v>150</v>
      </c>
      <c r="E457" s="142" t="str">
        <f>VLOOKUP(Table4[[#This Row],[Cred Code]],CredCode16[],3,FALSE)</f>
        <v>GRAD</v>
      </c>
      <c r="F457" s="246" t="str">
        <f>VLOOKUP(Table4[[#This Row],[Cred Code]],CredCode16[],9,FALSE)</f>
        <v>Education: Teaching (MAT)</v>
      </c>
    </row>
    <row r="458" spans="1:6" hidden="1" x14ac:dyDescent="0.35">
      <c r="A458" s="244" t="s">
        <v>195</v>
      </c>
      <c r="B458" s="142"/>
      <c r="C458" s="142"/>
      <c r="D458" s="142" t="s">
        <v>150</v>
      </c>
      <c r="E458" s="142" t="str">
        <f>VLOOKUP(Table4[[#This Row],[Cred Code]],CredCode16[],3,FALSE)</f>
        <v>GRAD</v>
      </c>
      <c r="F458" s="246" t="str">
        <f>VLOOKUP(Table4[[#This Row],[Cred Code]],CredCode16[],9,FALSE)</f>
        <v>Education: Teaching (MAT)</v>
      </c>
    </row>
    <row r="459" spans="1:6" hidden="1" x14ac:dyDescent="0.35">
      <c r="A459" s="245" t="s">
        <v>195</v>
      </c>
      <c r="B459" s="143"/>
      <c r="C459" s="143"/>
      <c r="D459" s="143" t="s">
        <v>150</v>
      </c>
      <c r="E459" s="142" t="str">
        <f>VLOOKUP(Table4[[#This Row],[Cred Code]],CredCode16[],3,FALSE)</f>
        <v>GRAD</v>
      </c>
      <c r="F459" s="246" t="str">
        <f>VLOOKUP(Table4[[#This Row],[Cred Code]],CredCode16[],9,FALSE)</f>
        <v>Education: Teaching (MAT)</v>
      </c>
    </row>
    <row r="460" spans="1:6" hidden="1" x14ac:dyDescent="0.35">
      <c r="A460" s="244" t="s">
        <v>191</v>
      </c>
      <c r="B460" s="142"/>
      <c r="C460" s="142"/>
      <c r="D460" s="142" t="s">
        <v>150</v>
      </c>
      <c r="E460" s="142" t="str">
        <f>VLOOKUP(Table4[[#This Row],[Cred Code]],CredCode16[],3,FALSE)</f>
        <v>GRAD</v>
      </c>
      <c r="F460" s="246" t="str">
        <f>VLOOKUP(Table4[[#This Row],[Cred Code]],CredCode16[],9,FALSE)</f>
        <v>Education: Teaching (MAT)</v>
      </c>
    </row>
    <row r="461" spans="1:6" hidden="1" x14ac:dyDescent="0.35">
      <c r="A461" s="245" t="s">
        <v>195</v>
      </c>
      <c r="B461" s="143"/>
      <c r="C461" s="143"/>
      <c r="D461" s="143" t="s">
        <v>150</v>
      </c>
      <c r="E461" s="142" t="str">
        <f>VLOOKUP(Table4[[#This Row],[Cred Code]],CredCode16[],3,FALSE)</f>
        <v>GRAD</v>
      </c>
      <c r="F461" s="246" t="str">
        <f>VLOOKUP(Table4[[#This Row],[Cred Code]],CredCode16[],9,FALSE)</f>
        <v>Education: Teaching (MAT)</v>
      </c>
    </row>
    <row r="462" spans="1:6" hidden="1" x14ac:dyDescent="0.35">
      <c r="A462" s="244" t="s">
        <v>191</v>
      </c>
      <c r="B462" s="142"/>
      <c r="C462" s="142"/>
      <c r="D462" s="142" t="s">
        <v>150</v>
      </c>
      <c r="E462" s="142" t="str">
        <f>VLOOKUP(Table4[[#This Row],[Cred Code]],CredCode16[],3,FALSE)</f>
        <v>GRAD</v>
      </c>
      <c r="F462" s="246" t="str">
        <f>VLOOKUP(Table4[[#This Row],[Cred Code]],CredCode16[],9,FALSE)</f>
        <v>Education: Teaching (MAT)</v>
      </c>
    </row>
    <row r="463" spans="1:6" hidden="1" x14ac:dyDescent="0.35">
      <c r="A463" s="245" t="s">
        <v>191</v>
      </c>
      <c r="B463" s="143"/>
      <c r="C463" s="143"/>
      <c r="D463" s="143" t="s">
        <v>150</v>
      </c>
      <c r="E463" s="142" t="str">
        <f>VLOOKUP(Table4[[#This Row],[Cred Code]],CredCode16[],3,FALSE)</f>
        <v>GRAD</v>
      </c>
      <c r="F463" s="246" t="str">
        <f>VLOOKUP(Table4[[#This Row],[Cred Code]],CredCode16[],9,FALSE)</f>
        <v>Education: Teaching (MAT)</v>
      </c>
    </row>
    <row r="464" spans="1:6" hidden="1" x14ac:dyDescent="0.35">
      <c r="A464" s="245" t="s">
        <v>191</v>
      </c>
      <c r="B464" s="143"/>
      <c r="C464" s="143"/>
      <c r="D464" s="143" t="s">
        <v>150</v>
      </c>
      <c r="E464" s="142" t="str">
        <f>VLOOKUP(Table4[[#This Row],[Cred Code]],CredCode16[],3,FALSE)</f>
        <v>GRAD</v>
      </c>
      <c r="F464" s="246" t="str">
        <f>VLOOKUP(Table4[[#This Row],[Cred Code]],CredCode16[],9,FALSE)</f>
        <v>Education: Teaching (MAT)</v>
      </c>
    </row>
    <row r="465" spans="1:6" hidden="1" x14ac:dyDescent="0.35">
      <c r="A465" s="244" t="s">
        <v>195</v>
      </c>
      <c r="B465" s="142"/>
      <c r="C465" s="142"/>
      <c r="D465" s="142" t="s">
        <v>150</v>
      </c>
      <c r="E465" s="142" t="str">
        <f>VLOOKUP(Table4[[#This Row],[Cred Code]],CredCode16[],3,FALSE)</f>
        <v>GRAD</v>
      </c>
      <c r="F465" s="246" t="str">
        <f>VLOOKUP(Table4[[#This Row],[Cred Code]],CredCode16[],9,FALSE)</f>
        <v>Education: Teaching (MAT)</v>
      </c>
    </row>
    <row r="466" spans="1:6" hidden="1" x14ac:dyDescent="0.35">
      <c r="A466" s="245" t="s">
        <v>195</v>
      </c>
      <c r="B466" s="143"/>
      <c r="C466" s="143"/>
      <c r="D466" s="143" t="s">
        <v>150</v>
      </c>
      <c r="E466" s="142" t="str">
        <f>VLOOKUP(Table4[[#This Row],[Cred Code]],CredCode16[],3,FALSE)</f>
        <v>GRAD</v>
      </c>
      <c r="F466" s="246" t="str">
        <f>VLOOKUP(Table4[[#This Row],[Cred Code]],CredCode16[],9,FALSE)</f>
        <v>Education: Teaching (MAT)</v>
      </c>
    </row>
    <row r="467" spans="1:6" hidden="1" x14ac:dyDescent="0.35">
      <c r="A467" s="245" t="s">
        <v>191</v>
      </c>
      <c r="B467" s="143"/>
      <c r="C467" s="143"/>
      <c r="D467" s="143" t="s">
        <v>150</v>
      </c>
      <c r="E467" s="142" t="str">
        <f>VLOOKUP(Table4[[#This Row],[Cred Code]],CredCode16[],3,FALSE)</f>
        <v>GRAD</v>
      </c>
      <c r="F467" s="246" t="str">
        <f>VLOOKUP(Table4[[#This Row],[Cred Code]],CredCode16[],9,FALSE)</f>
        <v>Education: Teaching (MAT)</v>
      </c>
    </row>
    <row r="468" spans="1:6" hidden="1" x14ac:dyDescent="0.35">
      <c r="A468" s="244" t="s">
        <v>191</v>
      </c>
      <c r="B468" s="142"/>
      <c r="C468" s="142"/>
      <c r="D468" s="142" t="s">
        <v>150</v>
      </c>
      <c r="E468" s="142" t="str">
        <f>VLOOKUP(Table4[[#This Row],[Cred Code]],CredCode16[],3,FALSE)</f>
        <v>GRAD</v>
      </c>
      <c r="F468" s="246" t="str">
        <f>VLOOKUP(Table4[[#This Row],[Cred Code]],CredCode16[],9,FALSE)</f>
        <v>Education: Teaching (MAT)</v>
      </c>
    </row>
    <row r="469" spans="1:6" hidden="1" x14ac:dyDescent="0.35">
      <c r="A469" s="244" t="s">
        <v>195</v>
      </c>
      <c r="B469" s="142"/>
      <c r="C469" s="142"/>
      <c r="D469" s="142" t="s">
        <v>150</v>
      </c>
      <c r="E469" s="142" t="str">
        <f>VLOOKUP(Table4[[#This Row],[Cred Code]],CredCode16[],3,FALSE)</f>
        <v>GRAD</v>
      </c>
      <c r="F469" s="246" t="str">
        <f>VLOOKUP(Table4[[#This Row],[Cred Code]],CredCode16[],9,FALSE)</f>
        <v>Education: Teaching (MAT)</v>
      </c>
    </row>
    <row r="470" spans="1:6" hidden="1" x14ac:dyDescent="0.35">
      <c r="A470" s="244" t="s">
        <v>195</v>
      </c>
      <c r="B470" s="142"/>
      <c r="C470" s="142"/>
      <c r="D470" s="142" t="s">
        <v>150</v>
      </c>
      <c r="E470" s="142" t="str">
        <f>VLOOKUP(Table4[[#This Row],[Cred Code]],CredCode16[],3,FALSE)</f>
        <v>GRAD</v>
      </c>
      <c r="F470" s="246" t="str">
        <f>VLOOKUP(Table4[[#This Row],[Cred Code]],CredCode16[],9,FALSE)</f>
        <v>Education: Teaching (MAT)</v>
      </c>
    </row>
    <row r="471" spans="1:6" hidden="1" x14ac:dyDescent="0.35">
      <c r="A471" s="245" t="s">
        <v>195</v>
      </c>
      <c r="B471" s="143"/>
      <c r="C471" s="143"/>
      <c r="D471" s="143" t="s">
        <v>150</v>
      </c>
      <c r="E471" s="142" t="str">
        <f>VLOOKUP(Table4[[#This Row],[Cred Code]],CredCode16[],3,FALSE)</f>
        <v>GRAD</v>
      </c>
      <c r="F471" s="246" t="str">
        <f>VLOOKUP(Table4[[#This Row],[Cred Code]],CredCode16[],9,FALSE)</f>
        <v>Education: Teaching (MAT)</v>
      </c>
    </row>
    <row r="472" spans="1:6" hidden="1" x14ac:dyDescent="0.35">
      <c r="A472" s="244" t="s">
        <v>195</v>
      </c>
      <c r="B472" s="142"/>
      <c r="C472" s="142"/>
      <c r="D472" s="142" t="s">
        <v>150</v>
      </c>
      <c r="E472" s="142" t="str">
        <f>VLOOKUP(Table4[[#This Row],[Cred Code]],CredCode16[],3,FALSE)</f>
        <v>GRAD</v>
      </c>
      <c r="F472" s="246" t="str">
        <f>VLOOKUP(Table4[[#This Row],[Cred Code]],CredCode16[],9,FALSE)</f>
        <v>Education: Teaching (MAT)</v>
      </c>
    </row>
    <row r="473" spans="1:6" hidden="1" x14ac:dyDescent="0.35">
      <c r="A473" s="245" t="s">
        <v>191</v>
      </c>
      <c r="B473" s="143"/>
      <c r="C473" s="143"/>
      <c r="D473" s="143" t="s">
        <v>150</v>
      </c>
      <c r="E473" s="142" t="str">
        <f>VLOOKUP(Table4[[#This Row],[Cred Code]],CredCode16[],3,FALSE)</f>
        <v>GRAD</v>
      </c>
      <c r="F473" s="246" t="str">
        <f>VLOOKUP(Table4[[#This Row],[Cred Code]],CredCode16[],9,FALSE)</f>
        <v>Education: Teaching (MAT)</v>
      </c>
    </row>
    <row r="474" spans="1:6" hidden="1" x14ac:dyDescent="0.35">
      <c r="A474" s="244" t="s">
        <v>195</v>
      </c>
      <c r="B474" s="142"/>
      <c r="C474" s="142"/>
      <c r="D474" s="142" t="s">
        <v>150</v>
      </c>
      <c r="E474" s="142" t="str">
        <f>VLOOKUP(Table4[[#This Row],[Cred Code]],CredCode16[],3,FALSE)</f>
        <v>GRAD</v>
      </c>
      <c r="F474" s="246" t="str">
        <f>VLOOKUP(Table4[[#This Row],[Cred Code]],CredCode16[],9,FALSE)</f>
        <v>Education: Teaching (MAT)</v>
      </c>
    </row>
    <row r="475" spans="1:6" hidden="1" x14ac:dyDescent="0.35">
      <c r="A475" s="245" t="s">
        <v>191</v>
      </c>
      <c r="B475" s="143"/>
      <c r="C475" s="143"/>
      <c r="D475" s="143" t="s">
        <v>150</v>
      </c>
      <c r="E475" s="142" t="str">
        <f>VLOOKUP(Table4[[#This Row],[Cred Code]],CredCode16[],3,FALSE)</f>
        <v>GRAD</v>
      </c>
      <c r="F475" s="246" t="str">
        <f>VLOOKUP(Table4[[#This Row],[Cred Code]],CredCode16[],9,FALSE)</f>
        <v>Education: Teaching (MAT)</v>
      </c>
    </row>
    <row r="476" spans="1:6" hidden="1" x14ac:dyDescent="0.35">
      <c r="A476" s="244" t="s">
        <v>191</v>
      </c>
      <c r="B476" s="142"/>
      <c r="C476" s="142"/>
      <c r="D476" s="142" t="s">
        <v>150</v>
      </c>
      <c r="E476" s="142" t="str">
        <f>VLOOKUP(Table4[[#This Row],[Cred Code]],CredCode16[],3,FALSE)</f>
        <v>GRAD</v>
      </c>
      <c r="F476" s="246" t="str">
        <f>VLOOKUP(Table4[[#This Row],[Cred Code]],CredCode16[],9,FALSE)</f>
        <v>Education: Teaching (MAT)</v>
      </c>
    </row>
    <row r="477" spans="1:6" hidden="1" x14ac:dyDescent="0.35">
      <c r="A477" s="245" t="s">
        <v>197</v>
      </c>
      <c r="B477" s="143" t="s">
        <v>160</v>
      </c>
      <c r="C477" s="143"/>
      <c r="D477" s="143" t="s">
        <v>136</v>
      </c>
      <c r="E477" s="142" t="str">
        <f>VLOOKUP(Table4[[#This Row],[Cred Code]],CredCode16[],3,FALSE)</f>
        <v>TRAD</v>
      </c>
      <c r="F477" s="246" t="str">
        <f>VLOOKUP(Table4[[#This Row],[Cred Code]],CredCode16[],9,FALSE)</f>
        <v>English (BA)</v>
      </c>
    </row>
    <row r="478" spans="1:6" hidden="1" x14ac:dyDescent="0.35">
      <c r="A478" s="244" t="s">
        <v>197</v>
      </c>
      <c r="B478" s="142"/>
      <c r="C478" s="142"/>
      <c r="D478" s="142" t="s">
        <v>150</v>
      </c>
      <c r="E478" s="142" t="str">
        <f>VLOOKUP(Table4[[#This Row],[Cred Code]],CredCode16[],3,FALSE)</f>
        <v>TRAD</v>
      </c>
      <c r="F478" s="246" t="str">
        <f>VLOOKUP(Table4[[#This Row],[Cred Code]],CredCode16[],9,FALSE)</f>
        <v>English (BA)</v>
      </c>
    </row>
    <row r="479" spans="1:6" hidden="1" x14ac:dyDescent="0.35">
      <c r="A479" s="245" t="s">
        <v>201</v>
      </c>
      <c r="B479" s="143"/>
      <c r="C479" s="143"/>
      <c r="D479" s="143" t="s">
        <v>150</v>
      </c>
      <c r="E479" s="142" t="str">
        <f>VLOOKUP(Table4[[#This Row],[Cred Code]],CredCode16[],3,FALSE)</f>
        <v>TRAD</v>
      </c>
      <c r="F479" s="246" t="str">
        <f>VLOOKUP(Table4[[#This Row],[Cred Code]],CredCode16[],9,FALSE)</f>
        <v>Exercise &amp; Sport Science (BS)</v>
      </c>
    </row>
    <row r="480" spans="1:6" hidden="1" x14ac:dyDescent="0.35">
      <c r="A480" s="244" t="s">
        <v>200</v>
      </c>
      <c r="B480" s="142"/>
      <c r="C480" s="142"/>
      <c r="D480" s="142" t="s">
        <v>150</v>
      </c>
      <c r="E480" s="142" t="str">
        <f>VLOOKUP(Table4[[#This Row],[Cred Code]],CredCode16[],3,FALSE)</f>
        <v>TRAD</v>
      </c>
      <c r="F480" s="246" t="str">
        <f>VLOOKUP(Table4[[#This Row],[Cred Code]],CredCode16[],9,FALSE)</f>
        <v>Exercise &amp; Sport Science (BS)</v>
      </c>
    </row>
    <row r="481" spans="1:6" hidden="1" x14ac:dyDescent="0.35">
      <c r="A481" s="245" t="s">
        <v>200</v>
      </c>
      <c r="B481" s="143"/>
      <c r="C481" s="143"/>
      <c r="D481" s="143" t="s">
        <v>150</v>
      </c>
      <c r="E481" s="142" t="str">
        <f>VLOOKUP(Table4[[#This Row],[Cred Code]],CredCode16[],3,FALSE)</f>
        <v>TRAD</v>
      </c>
      <c r="F481" s="246" t="str">
        <f>VLOOKUP(Table4[[#This Row],[Cred Code]],CredCode16[],9,FALSE)</f>
        <v>Exercise &amp; Sport Science (BS)</v>
      </c>
    </row>
    <row r="482" spans="1:6" hidden="1" x14ac:dyDescent="0.35">
      <c r="A482" s="244" t="s">
        <v>201</v>
      </c>
      <c r="B482" s="142"/>
      <c r="C482" s="142"/>
      <c r="D482" s="142" t="s">
        <v>150</v>
      </c>
      <c r="E482" s="142" t="str">
        <f>VLOOKUP(Table4[[#This Row],[Cred Code]],CredCode16[],3,FALSE)</f>
        <v>TRAD</v>
      </c>
      <c r="F482" s="246" t="str">
        <f>VLOOKUP(Table4[[#This Row],[Cred Code]],CredCode16[],9,FALSE)</f>
        <v>Exercise &amp; Sport Science (BS)</v>
      </c>
    </row>
    <row r="483" spans="1:6" hidden="1" x14ac:dyDescent="0.35">
      <c r="A483" s="245" t="s">
        <v>203</v>
      </c>
      <c r="B483" s="143"/>
      <c r="C483" s="143"/>
      <c r="D483" s="143" t="s">
        <v>150</v>
      </c>
      <c r="E483" s="142" t="str">
        <f>VLOOKUP(Table4[[#This Row],[Cred Code]],CredCode16[],3,FALSE)</f>
        <v>TRAD</v>
      </c>
      <c r="F483" s="246" t="str">
        <f>VLOOKUP(Table4[[#This Row],[Cred Code]],CredCode16[],9,FALSE)</f>
        <v>Exercise &amp; Sport Science (BS)</v>
      </c>
    </row>
    <row r="484" spans="1:6" hidden="1" x14ac:dyDescent="0.35">
      <c r="A484" s="244" t="s">
        <v>201</v>
      </c>
      <c r="B484" s="142"/>
      <c r="C484" s="142"/>
      <c r="D484" s="142" t="s">
        <v>150</v>
      </c>
      <c r="E484" s="142" t="str">
        <f>VLOOKUP(Table4[[#This Row],[Cred Code]],CredCode16[],3,FALSE)</f>
        <v>TRAD</v>
      </c>
      <c r="F484" s="246" t="str">
        <f>VLOOKUP(Table4[[#This Row],[Cred Code]],CredCode16[],9,FALSE)</f>
        <v>Exercise &amp; Sport Science (BS)</v>
      </c>
    </row>
    <row r="485" spans="1:6" hidden="1" x14ac:dyDescent="0.35">
      <c r="A485" s="245" t="s">
        <v>204</v>
      </c>
      <c r="B485" s="143"/>
      <c r="C485" s="143"/>
      <c r="D485" s="143" t="s">
        <v>150</v>
      </c>
      <c r="E485" s="142" t="str">
        <f>VLOOKUP(Table4[[#This Row],[Cred Code]],CredCode16[],3,FALSE)</f>
        <v>TRAD</v>
      </c>
      <c r="F485" s="246" t="str">
        <f>VLOOKUP(Table4[[#This Row],[Cred Code]],CredCode16[],9,FALSE)</f>
        <v>Exercise &amp; Sport Science (BS)</v>
      </c>
    </row>
    <row r="486" spans="1:6" hidden="1" x14ac:dyDescent="0.35">
      <c r="A486" s="244" t="s">
        <v>201</v>
      </c>
      <c r="B486" s="142"/>
      <c r="C486" s="142"/>
      <c r="D486" s="142" t="s">
        <v>150</v>
      </c>
      <c r="E486" s="142" t="str">
        <f>VLOOKUP(Table4[[#This Row],[Cred Code]],CredCode16[],3,FALSE)</f>
        <v>TRAD</v>
      </c>
      <c r="F486" s="246" t="str">
        <f>VLOOKUP(Table4[[#This Row],[Cred Code]],CredCode16[],9,FALSE)</f>
        <v>Exercise &amp; Sport Science (BS)</v>
      </c>
    </row>
    <row r="487" spans="1:6" hidden="1" x14ac:dyDescent="0.35">
      <c r="A487" s="245" t="s">
        <v>205</v>
      </c>
      <c r="B487" s="143"/>
      <c r="C487" s="143"/>
      <c r="D487" s="143" t="s">
        <v>150</v>
      </c>
      <c r="E487" s="142" t="str">
        <f>VLOOKUP(Table4[[#This Row],[Cred Code]],CredCode16[],3,FALSE)</f>
        <v>TRAD</v>
      </c>
      <c r="F487" s="246" t="str">
        <f>VLOOKUP(Table4[[#This Row],[Cred Code]],CredCode16[],9,FALSE)</f>
        <v>Exercise &amp; Sport Science (BS)</v>
      </c>
    </row>
    <row r="488" spans="1:6" hidden="1" x14ac:dyDescent="0.35">
      <c r="A488" s="244" t="s">
        <v>199</v>
      </c>
      <c r="B488" s="142"/>
      <c r="C488" s="142"/>
      <c r="D488" s="142" t="s">
        <v>150</v>
      </c>
      <c r="E488" s="142" t="str">
        <f>VLOOKUP(Table4[[#This Row],[Cred Code]],CredCode16[],3,FALSE)</f>
        <v>TRAD</v>
      </c>
      <c r="F488" s="246" t="str">
        <f>VLOOKUP(Table4[[#This Row],[Cred Code]],CredCode16[],9,FALSE)</f>
        <v>Exercise &amp; Sport Science (BS)</v>
      </c>
    </row>
    <row r="489" spans="1:6" hidden="1" x14ac:dyDescent="0.35">
      <c r="A489" s="245" t="s">
        <v>206</v>
      </c>
      <c r="B489" s="143"/>
      <c r="C489" s="143"/>
      <c r="D489" s="143" t="s">
        <v>150</v>
      </c>
      <c r="E489" s="142" t="str">
        <f>VLOOKUP(Table4[[#This Row],[Cred Code]],CredCode16[],3,FALSE)</f>
        <v>ADST</v>
      </c>
      <c r="F489" s="246" t="str">
        <f>VLOOKUP(Table4[[#This Row],[Cred Code]],CredCode16[],9,FALSE)</f>
        <v>Health Care Administration (BS)</v>
      </c>
    </row>
    <row r="490" spans="1:6" hidden="1" x14ac:dyDescent="0.35">
      <c r="A490" s="244" t="s">
        <v>206</v>
      </c>
      <c r="B490" s="142"/>
      <c r="C490" s="142"/>
      <c r="D490" s="142" t="s">
        <v>150</v>
      </c>
      <c r="E490" s="142" t="str">
        <f>VLOOKUP(Table4[[#This Row],[Cred Code]],CredCode16[],3,FALSE)</f>
        <v>ADST</v>
      </c>
      <c r="F490" s="246" t="str">
        <f>VLOOKUP(Table4[[#This Row],[Cred Code]],CredCode16[],9,FALSE)</f>
        <v>Health Care Administration (BS)</v>
      </c>
    </row>
    <row r="491" spans="1:6" hidden="1" x14ac:dyDescent="0.35">
      <c r="A491" s="245" t="s">
        <v>206</v>
      </c>
      <c r="B491" s="143"/>
      <c r="C491" s="143"/>
      <c r="D491" s="143" t="s">
        <v>150</v>
      </c>
      <c r="E491" s="142" t="str">
        <f>VLOOKUP(Table4[[#This Row],[Cred Code]],CredCode16[],3,FALSE)</f>
        <v>ADST</v>
      </c>
      <c r="F491" s="246" t="str">
        <f>VLOOKUP(Table4[[#This Row],[Cred Code]],CredCode16[],9,FALSE)</f>
        <v>Health Care Administration (BS)</v>
      </c>
    </row>
    <row r="492" spans="1:6" hidden="1" x14ac:dyDescent="0.35">
      <c r="A492" s="244" t="s">
        <v>206</v>
      </c>
      <c r="B492" s="142"/>
      <c r="C492" s="142"/>
      <c r="D492" s="142" t="s">
        <v>150</v>
      </c>
      <c r="E492" s="142" t="str">
        <f>VLOOKUP(Table4[[#This Row],[Cred Code]],CredCode16[],3,FALSE)</f>
        <v>ADST</v>
      </c>
      <c r="F492" s="246" t="str">
        <f>VLOOKUP(Table4[[#This Row],[Cred Code]],CredCode16[],9,FALSE)</f>
        <v>Health Care Administration (BS)</v>
      </c>
    </row>
    <row r="493" spans="1:6" hidden="1" x14ac:dyDescent="0.35">
      <c r="A493" s="245" t="s">
        <v>206</v>
      </c>
      <c r="B493" s="143"/>
      <c r="C493" s="143"/>
      <c r="D493" s="143" t="s">
        <v>150</v>
      </c>
      <c r="E493" s="142" t="str">
        <f>VLOOKUP(Table4[[#This Row],[Cred Code]],CredCode16[],3,FALSE)</f>
        <v>ADST</v>
      </c>
      <c r="F493" s="246" t="str">
        <f>VLOOKUP(Table4[[#This Row],[Cred Code]],CredCode16[],9,FALSE)</f>
        <v>Health Care Administration (BS)</v>
      </c>
    </row>
    <row r="494" spans="1:6" hidden="1" x14ac:dyDescent="0.35">
      <c r="A494" s="245" t="s">
        <v>207</v>
      </c>
      <c r="B494" s="143"/>
      <c r="C494" s="143"/>
      <c r="D494" s="143" t="s">
        <v>150</v>
      </c>
      <c r="E494" s="142" t="str">
        <f>VLOOKUP(Table4[[#This Row],[Cred Code]],CredCode16[],3,FALSE)</f>
        <v>GRAD</v>
      </c>
      <c r="F494" s="246" t="str">
        <f>VLOOKUP(Table4[[#This Row],[Cred Code]],CredCode16[],9,FALSE)</f>
        <v>Information Technology (MS/MBA)</v>
      </c>
    </row>
    <row r="495" spans="1:6" hidden="1" x14ac:dyDescent="0.35">
      <c r="A495" s="244" t="s">
        <v>208</v>
      </c>
      <c r="B495" s="142"/>
      <c r="C495" s="142"/>
      <c r="D495" s="142" t="s">
        <v>150</v>
      </c>
      <c r="E495" s="142" t="str">
        <f>VLOOKUP(Table4[[#This Row],[Cred Code]],CredCode16[],3,FALSE)</f>
        <v>GRAD</v>
      </c>
      <c r="F495" s="246" t="str">
        <f>VLOOKUP(Table4[[#This Row],[Cred Code]],CredCode16[],9,FALSE)</f>
        <v>Information Technology (MS/MBA)</v>
      </c>
    </row>
    <row r="496" spans="1:6" hidden="1" x14ac:dyDescent="0.35">
      <c r="A496" s="245" t="s">
        <v>208</v>
      </c>
      <c r="B496" s="143"/>
      <c r="C496" s="143"/>
      <c r="D496" s="143" t="s">
        <v>150</v>
      </c>
      <c r="E496" s="142" t="str">
        <f>VLOOKUP(Table4[[#This Row],[Cred Code]],CredCode16[],3,FALSE)</f>
        <v>GRAD</v>
      </c>
      <c r="F496" s="246" t="str">
        <f>VLOOKUP(Table4[[#This Row],[Cred Code]],CredCode16[],9,FALSE)</f>
        <v>Information Technology (MS/MBA)</v>
      </c>
    </row>
    <row r="497" spans="1:6" hidden="1" x14ac:dyDescent="0.35">
      <c r="A497" s="245" t="s">
        <v>209</v>
      </c>
      <c r="B497" s="143"/>
      <c r="C497" s="143"/>
      <c r="D497" s="143" t="s">
        <v>150</v>
      </c>
      <c r="E497" s="142" t="str">
        <f>VLOOKUP(Table4[[#This Row],[Cred Code]],CredCode16[],3,FALSE)</f>
        <v>TRAD</v>
      </c>
      <c r="F497" s="246" t="str">
        <f>VLOOKUP(Table4[[#This Row],[Cred Code]],CredCode16[],9,FALSE)</f>
        <v>Interdisciplinary (AA)</v>
      </c>
    </row>
    <row r="498" spans="1:6" hidden="1" x14ac:dyDescent="0.35">
      <c r="A498" s="244" t="s">
        <v>209</v>
      </c>
      <c r="B498" s="142"/>
      <c r="C498" s="142"/>
      <c r="D498" s="142" t="s">
        <v>150</v>
      </c>
      <c r="E498" s="142" t="str">
        <f>VLOOKUP(Table4[[#This Row],[Cred Code]],CredCode16[],3,FALSE)</f>
        <v>TRAD</v>
      </c>
      <c r="F498" s="246" t="str">
        <f>VLOOKUP(Table4[[#This Row],[Cred Code]],CredCode16[],9,FALSE)</f>
        <v>Interdisciplinary (AA)</v>
      </c>
    </row>
    <row r="499" spans="1:6" hidden="1" x14ac:dyDescent="0.35">
      <c r="A499" s="245" t="s">
        <v>210</v>
      </c>
      <c r="B499" s="143" t="s">
        <v>211</v>
      </c>
      <c r="C499" s="143"/>
      <c r="D499" s="143" t="s">
        <v>136</v>
      </c>
      <c r="E499" s="142" t="str">
        <f>VLOOKUP(Table4[[#This Row],[Cred Code]],CredCode16[],3,FALSE)</f>
        <v>GRAD</v>
      </c>
      <c r="F499" s="246" t="str">
        <f>VLOOKUP(Table4[[#This Row],[Cred Code]],CredCode16[],9,FALSE)</f>
        <v>Leadership and Professional Practice (EdD)</v>
      </c>
    </row>
    <row r="500" spans="1:6" hidden="1" x14ac:dyDescent="0.35">
      <c r="A500" s="245" t="s">
        <v>210</v>
      </c>
      <c r="B500" s="143" t="s">
        <v>160</v>
      </c>
      <c r="C500" s="143"/>
      <c r="D500" s="143" t="s">
        <v>136</v>
      </c>
      <c r="E500" s="142" t="str">
        <f>VLOOKUP(Table4[[#This Row],[Cred Code]],CredCode16[],3,FALSE)</f>
        <v>GRAD</v>
      </c>
      <c r="F500" s="246" t="str">
        <f>VLOOKUP(Table4[[#This Row],[Cred Code]],CredCode16[],9,FALSE)</f>
        <v>Leadership and Professional Practice (EdD)</v>
      </c>
    </row>
    <row r="501" spans="1:6" hidden="1" x14ac:dyDescent="0.35">
      <c r="A501" s="244" t="s">
        <v>210</v>
      </c>
      <c r="B501" s="142" t="s">
        <v>160</v>
      </c>
      <c r="C501" s="142"/>
      <c r="D501" s="142" t="s">
        <v>136</v>
      </c>
      <c r="E501" s="142" t="str">
        <f>VLOOKUP(Table4[[#This Row],[Cred Code]],CredCode16[],3,FALSE)</f>
        <v>GRAD</v>
      </c>
      <c r="F501" s="246" t="str">
        <f>VLOOKUP(Table4[[#This Row],[Cred Code]],CredCode16[],9,FALSE)</f>
        <v>Leadership and Professional Practice (EdD)</v>
      </c>
    </row>
    <row r="502" spans="1:6" hidden="1" x14ac:dyDescent="0.35">
      <c r="A502" s="245" t="s">
        <v>210</v>
      </c>
      <c r="B502" s="143" t="s">
        <v>160</v>
      </c>
      <c r="C502" s="143"/>
      <c r="D502" s="143" t="s">
        <v>136</v>
      </c>
      <c r="E502" s="142" t="str">
        <f>VLOOKUP(Table4[[#This Row],[Cred Code]],CredCode16[],3,FALSE)</f>
        <v>GRAD</v>
      </c>
      <c r="F502" s="246" t="str">
        <f>VLOOKUP(Table4[[#This Row],[Cred Code]],CredCode16[],9,FALSE)</f>
        <v>Leadership and Professional Practice (EdD)</v>
      </c>
    </row>
    <row r="503" spans="1:6" hidden="1" x14ac:dyDescent="0.35">
      <c r="A503" s="244" t="s">
        <v>210</v>
      </c>
      <c r="B503" s="142"/>
      <c r="C503" s="142"/>
      <c r="D503" s="142" t="s">
        <v>150</v>
      </c>
      <c r="E503" s="142" t="str">
        <f>VLOOKUP(Table4[[#This Row],[Cred Code]],CredCode16[],3,FALSE)</f>
        <v>GRAD</v>
      </c>
      <c r="F503" s="246" t="str">
        <f>VLOOKUP(Table4[[#This Row],[Cred Code]],CredCode16[],9,FALSE)</f>
        <v>Leadership and Professional Practice (EdD)</v>
      </c>
    </row>
    <row r="504" spans="1:6" hidden="1" x14ac:dyDescent="0.35">
      <c r="A504" s="245" t="s">
        <v>210</v>
      </c>
      <c r="B504" s="143"/>
      <c r="C504" s="143"/>
      <c r="D504" s="143" t="s">
        <v>150</v>
      </c>
      <c r="E504" s="142" t="str">
        <f>VLOOKUP(Table4[[#This Row],[Cred Code]],CredCode16[],3,FALSE)</f>
        <v>GRAD</v>
      </c>
      <c r="F504" s="246" t="str">
        <f>VLOOKUP(Table4[[#This Row],[Cred Code]],CredCode16[],9,FALSE)</f>
        <v>Leadership and Professional Practice (EdD)</v>
      </c>
    </row>
    <row r="505" spans="1:6" hidden="1" x14ac:dyDescent="0.35">
      <c r="A505" s="244" t="s">
        <v>210</v>
      </c>
      <c r="B505" s="142"/>
      <c r="C505" s="142"/>
      <c r="D505" s="142" t="s">
        <v>150</v>
      </c>
      <c r="E505" s="142" t="str">
        <f>VLOOKUP(Table4[[#This Row],[Cred Code]],CredCode16[],3,FALSE)</f>
        <v>GRAD</v>
      </c>
      <c r="F505" s="246" t="str">
        <f>VLOOKUP(Table4[[#This Row],[Cred Code]],CredCode16[],9,FALSE)</f>
        <v>Leadership and Professional Practice (EdD)</v>
      </c>
    </row>
    <row r="506" spans="1:6" hidden="1" x14ac:dyDescent="0.35">
      <c r="A506" s="245" t="s">
        <v>210</v>
      </c>
      <c r="B506" s="143"/>
      <c r="C506" s="143"/>
      <c r="D506" s="143" t="s">
        <v>150</v>
      </c>
      <c r="E506" s="142" t="str">
        <f>VLOOKUP(Table4[[#This Row],[Cred Code]],CredCode16[],3,FALSE)</f>
        <v>GRAD</v>
      </c>
      <c r="F506" s="246" t="str">
        <f>VLOOKUP(Table4[[#This Row],[Cred Code]],CredCode16[],9,FALSE)</f>
        <v>Leadership and Professional Practice (EdD)</v>
      </c>
    </row>
    <row r="507" spans="1:6" hidden="1" x14ac:dyDescent="0.35">
      <c r="A507" s="244" t="s">
        <v>210</v>
      </c>
      <c r="B507" s="142"/>
      <c r="C507" s="142"/>
      <c r="D507" s="142" t="s">
        <v>150</v>
      </c>
      <c r="E507" s="142" t="str">
        <f>VLOOKUP(Table4[[#This Row],[Cred Code]],CredCode16[],3,FALSE)</f>
        <v>GRAD</v>
      </c>
      <c r="F507" s="246" t="str">
        <f>VLOOKUP(Table4[[#This Row],[Cred Code]],CredCode16[],9,FALSE)</f>
        <v>Leadership and Professional Practice (EdD)</v>
      </c>
    </row>
    <row r="508" spans="1:6" hidden="1" x14ac:dyDescent="0.35">
      <c r="A508" s="245" t="s">
        <v>210</v>
      </c>
      <c r="B508" s="143"/>
      <c r="C508" s="143"/>
      <c r="D508" s="143" t="s">
        <v>150</v>
      </c>
      <c r="E508" s="142" t="str">
        <f>VLOOKUP(Table4[[#This Row],[Cred Code]],CredCode16[],3,FALSE)</f>
        <v>GRAD</v>
      </c>
      <c r="F508" s="246" t="str">
        <f>VLOOKUP(Table4[[#This Row],[Cred Code]],CredCode16[],9,FALSE)</f>
        <v>Leadership and Professional Practice (EdD)</v>
      </c>
    </row>
    <row r="509" spans="1:6" hidden="1" x14ac:dyDescent="0.35">
      <c r="A509" s="244" t="s">
        <v>210</v>
      </c>
      <c r="B509" s="142"/>
      <c r="C509" s="142"/>
      <c r="D509" s="142" t="s">
        <v>150</v>
      </c>
      <c r="E509" s="142" t="str">
        <f>VLOOKUP(Table4[[#This Row],[Cred Code]],CredCode16[],3,FALSE)</f>
        <v>GRAD</v>
      </c>
      <c r="F509" s="246" t="str">
        <f>VLOOKUP(Table4[[#This Row],[Cred Code]],CredCode16[],9,FALSE)</f>
        <v>Leadership and Professional Practice (EdD)</v>
      </c>
    </row>
    <row r="510" spans="1:6" hidden="1" x14ac:dyDescent="0.35">
      <c r="A510" s="245" t="s">
        <v>210</v>
      </c>
      <c r="B510" s="143"/>
      <c r="C510" s="143"/>
      <c r="D510" s="143" t="s">
        <v>150</v>
      </c>
      <c r="E510" s="142" t="str">
        <f>VLOOKUP(Table4[[#This Row],[Cred Code]],CredCode16[],3,FALSE)</f>
        <v>GRAD</v>
      </c>
      <c r="F510" s="246" t="str">
        <f>VLOOKUP(Table4[[#This Row],[Cred Code]],CredCode16[],9,FALSE)</f>
        <v>Leadership and Professional Practice (EdD)</v>
      </c>
    </row>
    <row r="511" spans="1:6" hidden="1" x14ac:dyDescent="0.35">
      <c r="A511" s="244" t="s">
        <v>210</v>
      </c>
      <c r="B511" s="142"/>
      <c r="C511" s="142"/>
      <c r="D511" s="142" t="s">
        <v>150</v>
      </c>
      <c r="E511" s="142" t="str">
        <f>VLOOKUP(Table4[[#This Row],[Cred Code]],CredCode16[],3,FALSE)</f>
        <v>GRAD</v>
      </c>
      <c r="F511" s="246" t="str">
        <f>VLOOKUP(Table4[[#This Row],[Cred Code]],CredCode16[],9,FALSE)</f>
        <v>Leadership and Professional Practice (EdD)</v>
      </c>
    </row>
    <row r="512" spans="1:6" hidden="1" x14ac:dyDescent="0.35">
      <c r="A512" s="245" t="s">
        <v>210</v>
      </c>
      <c r="B512" s="143"/>
      <c r="C512" s="143"/>
      <c r="D512" s="143" t="s">
        <v>150</v>
      </c>
      <c r="E512" s="142" t="str">
        <f>VLOOKUP(Table4[[#This Row],[Cred Code]],CredCode16[],3,FALSE)</f>
        <v>GRAD</v>
      </c>
      <c r="F512" s="246" t="str">
        <f>VLOOKUP(Table4[[#This Row],[Cred Code]],CredCode16[],9,FALSE)</f>
        <v>Leadership and Professional Practice (EdD)</v>
      </c>
    </row>
    <row r="513" spans="1:6" hidden="1" x14ac:dyDescent="0.35">
      <c r="A513" s="244" t="s">
        <v>210</v>
      </c>
      <c r="B513" s="142"/>
      <c r="C513" s="142"/>
      <c r="D513" s="142" t="s">
        <v>150</v>
      </c>
      <c r="E513" s="142" t="str">
        <f>VLOOKUP(Table4[[#This Row],[Cred Code]],CredCode16[],3,FALSE)</f>
        <v>GRAD</v>
      </c>
      <c r="F513" s="246" t="str">
        <f>VLOOKUP(Table4[[#This Row],[Cred Code]],CredCode16[],9,FALSE)</f>
        <v>Leadership and Professional Practice (EdD)</v>
      </c>
    </row>
    <row r="514" spans="1:6" hidden="1" x14ac:dyDescent="0.35">
      <c r="A514" s="245" t="s">
        <v>210</v>
      </c>
      <c r="B514" s="143"/>
      <c r="C514" s="143"/>
      <c r="D514" s="143" t="s">
        <v>150</v>
      </c>
      <c r="E514" s="142" t="str">
        <f>VLOOKUP(Table4[[#This Row],[Cred Code]],CredCode16[],3,FALSE)</f>
        <v>GRAD</v>
      </c>
      <c r="F514" s="246" t="str">
        <f>VLOOKUP(Table4[[#This Row],[Cred Code]],CredCode16[],9,FALSE)</f>
        <v>Leadership and Professional Practice (EdD)</v>
      </c>
    </row>
    <row r="515" spans="1:6" hidden="1" x14ac:dyDescent="0.35">
      <c r="A515" s="244" t="s">
        <v>192</v>
      </c>
      <c r="B515" s="142"/>
      <c r="C515" s="142"/>
      <c r="D515" s="142" t="s">
        <v>150</v>
      </c>
      <c r="E515" s="142" t="str">
        <f>VLOOKUP(Table4[[#This Row],[Cred Code]],CredCode16[],3,FALSE)</f>
        <v>GRAD</v>
      </c>
      <c r="F515" s="246" t="str">
        <f>VLOOKUP(Table4[[#This Row],[Cred Code]],CredCode16[],9,FALSE)</f>
        <v>Library and Information Science (MLIS)</v>
      </c>
    </row>
    <row r="516" spans="1:6" hidden="1" x14ac:dyDescent="0.35">
      <c r="A516" s="244" t="s">
        <v>192</v>
      </c>
      <c r="B516" s="142"/>
      <c r="C516" s="142"/>
      <c r="D516" s="142" t="s">
        <v>150</v>
      </c>
      <c r="E516" s="142" t="str">
        <f>VLOOKUP(Table4[[#This Row],[Cred Code]],CredCode16[],3,FALSE)</f>
        <v>GRAD</v>
      </c>
      <c r="F516" s="246" t="str">
        <f>VLOOKUP(Table4[[#This Row],[Cred Code]],CredCode16[],9,FALSE)</f>
        <v>Library and Information Science (MLIS)</v>
      </c>
    </row>
    <row r="517" spans="1:6" hidden="1" x14ac:dyDescent="0.35">
      <c r="A517" s="245" t="s">
        <v>192</v>
      </c>
      <c r="B517" s="143"/>
      <c r="C517" s="143"/>
      <c r="D517" s="143" t="s">
        <v>150</v>
      </c>
      <c r="E517" s="142" t="str">
        <f>VLOOKUP(Table4[[#This Row],[Cred Code]],CredCode16[],3,FALSE)</f>
        <v>GRAD</v>
      </c>
      <c r="F517" s="246" t="str">
        <f>VLOOKUP(Table4[[#This Row],[Cred Code]],CredCode16[],9,FALSE)</f>
        <v>Library and Information Science (MLIS)</v>
      </c>
    </row>
    <row r="518" spans="1:6" hidden="1" x14ac:dyDescent="0.35">
      <c r="A518" s="245" t="s">
        <v>192</v>
      </c>
      <c r="B518" s="143"/>
      <c r="C518" s="143"/>
      <c r="D518" s="143" t="s">
        <v>150</v>
      </c>
      <c r="E518" s="142" t="str">
        <f>VLOOKUP(Table4[[#This Row],[Cred Code]],CredCode16[],3,FALSE)</f>
        <v>GRAD</v>
      </c>
      <c r="F518" s="246" t="str">
        <f>VLOOKUP(Table4[[#This Row],[Cred Code]],CredCode16[],9,FALSE)</f>
        <v>Library and Information Science (MLIS)</v>
      </c>
    </row>
    <row r="519" spans="1:6" hidden="1" x14ac:dyDescent="0.35">
      <c r="A519" s="245" t="s">
        <v>192</v>
      </c>
      <c r="B519" s="143"/>
      <c r="C519" s="143"/>
      <c r="D519" s="143" t="s">
        <v>150</v>
      </c>
      <c r="E519" s="142" t="str">
        <f>VLOOKUP(Table4[[#This Row],[Cred Code]],CredCode16[],3,FALSE)</f>
        <v>GRAD</v>
      </c>
      <c r="F519" s="246" t="str">
        <f>VLOOKUP(Table4[[#This Row],[Cred Code]],CredCode16[],9,FALSE)</f>
        <v>Library and Information Science (MLIS)</v>
      </c>
    </row>
    <row r="520" spans="1:6" hidden="1" x14ac:dyDescent="0.35">
      <c r="A520" s="244" t="s">
        <v>212</v>
      </c>
      <c r="B520" s="142" t="s">
        <v>160</v>
      </c>
      <c r="C520" s="142"/>
      <c r="D520" s="142" t="s">
        <v>136</v>
      </c>
      <c r="E520" s="142" t="str">
        <f>VLOOKUP(Table4[[#This Row],[Cred Code]],CredCode16[],3,FALSE)</f>
        <v>ADST</v>
      </c>
      <c r="F520" s="246" t="str">
        <f>VLOOKUP(Table4[[#This Row],[Cred Code]],CredCode16[],9,FALSE)</f>
        <v>Management and Leadership (BA)</v>
      </c>
    </row>
    <row r="521" spans="1:6" hidden="1" x14ac:dyDescent="0.35">
      <c r="A521" s="245" t="s">
        <v>212</v>
      </c>
      <c r="B521" s="143" t="s">
        <v>160</v>
      </c>
      <c r="C521" s="143"/>
      <c r="D521" s="143" t="s">
        <v>136</v>
      </c>
      <c r="E521" s="142" t="str">
        <f>VLOOKUP(Table4[[#This Row],[Cred Code]],CredCode16[],3,FALSE)</f>
        <v>ADST</v>
      </c>
      <c r="F521" s="246" t="str">
        <f>VLOOKUP(Table4[[#This Row],[Cred Code]],CredCode16[],9,FALSE)</f>
        <v>Management and Leadership (BA)</v>
      </c>
    </row>
    <row r="522" spans="1:6" hidden="1" x14ac:dyDescent="0.35">
      <c r="A522" s="244" t="s">
        <v>212</v>
      </c>
      <c r="B522" s="142" t="s">
        <v>160</v>
      </c>
      <c r="C522" s="142"/>
      <c r="D522" s="142" t="s">
        <v>136</v>
      </c>
      <c r="E522" s="142" t="str">
        <f>VLOOKUP(Table4[[#This Row],[Cred Code]],CredCode16[],3,FALSE)</f>
        <v>ADST</v>
      </c>
      <c r="F522" s="246" t="str">
        <f>VLOOKUP(Table4[[#This Row],[Cred Code]],CredCode16[],9,FALSE)</f>
        <v>Management and Leadership (BA)</v>
      </c>
    </row>
    <row r="523" spans="1:6" hidden="1" x14ac:dyDescent="0.35">
      <c r="A523" s="245" t="s">
        <v>212</v>
      </c>
      <c r="B523" s="143"/>
      <c r="C523" s="143"/>
      <c r="D523" s="143" t="s">
        <v>150</v>
      </c>
      <c r="E523" s="142" t="str">
        <f>VLOOKUP(Table4[[#This Row],[Cred Code]],CredCode16[],3,FALSE)</f>
        <v>ADST</v>
      </c>
      <c r="F523" s="246" t="str">
        <f>VLOOKUP(Table4[[#This Row],[Cred Code]],CredCode16[],9,FALSE)</f>
        <v>Management and Leadership (BA)</v>
      </c>
    </row>
    <row r="524" spans="1:6" hidden="1" x14ac:dyDescent="0.35">
      <c r="A524" s="244" t="s">
        <v>212</v>
      </c>
      <c r="B524" s="142"/>
      <c r="C524" s="142"/>
      <c r="D524" s="142" t="s">
        <v>150</v>
      </c>
      <c r="E524" s="142" t="str">
        <f>VLOOKUP(Table4[[#This Row],[Cred Code]],CredCode16[],3,FALSE)</f>
        <v>ADST</v>
      </c>
      <c r="F524" s="246" t="str">
        <f>VLOOKUP(Table4[[#This Row],[Cred Code]],CredCode16[],9,FALSE)</f>
        <v>Management and Leadership (BA)</v>
      </c>
    </row>
    <row r="525" spans="1:6" hidden="1" x14ac:dyDescent="0.35">
      <c r="A525" s="245" t="s">
        <v>212</v>
      </c>
      <c r="B525" s="143"/>
      <c r="C525" s="143"/>
      <c r="D525" s="143" t="s">
        <v>150</v>
      </c>
      <c r="E525" s="142" t="str">
        <f>VLOOKUP(Table4[[#This Row],[Cred Code]],CredCode16[],3,FALSE)</f>
        <v>ADST</v>
      </c>
      <c r="F525" s="246" t="str">
        <f>VLOOKUP(Table4[[#This Row],[Cred Code]],CredCode16[],9,FALSE)</f>
        <v>Management and Leadership (BA)</v>
      </c>
    </row>
    <row r="526" spans="1:6" hidden="1" x14ac:dyDescent="0.35">
      <c r="A526" s="244" t="s">
        <v>212</v>
      </c>
      <c r="B526" s="142"/>
      <c r="C526" s="142"/>
      <c r="D526" s="142" t="s">
        <v>150</v>
      </c>
      <c r="E526" s="142" t="str">
        <f>VLOOKUP(Table4[[#This Row],[Cred Code]],CredCode16[],3,FALSE)</f>
        <v>ADST</v>
      </c>
      <c r="F526" s="246" t="str">
        <f>VLOOKUP(Table4[[#This Row],[Cred Code]],CredCode16[],9,FALSE)</f>
        <v>Management and Leadership (BA)</v>
      </c>
    </row>
    <row r="527" spans="1:6" hidden="1" x14ac:dyDescent="0.35">
      <c r="A527" s="245" t="s">
        <v>212</v>
      </c>
      <c r="B527" s="143"/>
      <c r="C527" s="143"/>
      <c r="D527" s="143" t="s">
        <v>150</v>
      </c>
      <c r="E527" s="142" t="str">
        <f>VLOOKUP(Table4[[#This Row],[Cred Code]],CredCode16[],3,FALSE)</f>
        <v>ADST</v>
      </c>
      <c r="F527" s="246" t="str">
        <f>VLOOKUP(Table4[[#This Row],[Cred Code]],CredCode16[],9,FALSE)</f>
        <v>Management and Leadership (BA)</v>
      </c>
    </row>
    <row r="528" spans="1:6" hidden="1" x14ac:dyDescent="0.35">
      <c r="A528" s="244" t="s">
        <v>212</v>
      </c>
      <c r="B528" s="142"/>
      <c r="C528" s="142"/>
      <c r="D528" s="142" t="s">
        <v>150</v>
      </c>
      <c r="E528" s="142" t="str">
        <f>VLOOKUP(Table4[[#This Row],[Cred Code]],CredCode16[],3,FALSE)</f>
        <v>ADST</v>
      </c>
      <c r="F528" s="246" t="str">
        <f>VLOOKUP(Table4[[#This Row],[Cred Code]],CredCode16[],9,FALSE)</f>
        <v>Management and Leadership (BA)</v>
      </c>
    </row>
    <row r="529" spans="1:6" hidden="1" x14ac:dyDescent="0.35">
      <c r="A529" s="245" t="s">
        <v>212</v>
      </c>
      <c r="B529" s="143"/>
      <c r="C529" s="143"/>
      <c r="D529" s="143" t="s">
        <v>150</v>
      </c>
      <c r="E529" s="142" t="str">
        <f>VLOOKUP(Table4[[#This Row],[Cred Code]],CredCode16[],3,FALSE)</f>
        <v>ADST</v>
      </c>
      <c r="F529" s="246" t="str">
        <f>VLOOKUP(Table4[[#This Row],[Cred Code]],CredCode16[],9,FALSE)</f>
        <v>Management and Leadership (BA)</v>
      </c>
    </row>
    <row r="530" spans="1:6" hidden="1" x14ac:dyDescent="0.35">
      <c r="A530" s="244" t="s">
        <v>212</v>
      </c>
      <c r="B530" s="142"/>
      <c r="C530" s="142"/>
      <c r="D530" s="142" t="s">
        <v>150</v>
      </c>
      <c r="E530" s="142" t="str">
        <f>VLOOKUP(Table4[[#This Row],[Cred Code]],CredCode16[],3,FALSE)</f>
        <v>ADST</v>
      </c>
      <c r="F530" s="246" t="str">
        <f>VLOOKUP(Table4[[#This Row],[Cred Code]],CredCode16[],9,FALSE)</f>
        <v>Management and Leadership (BA)</v>
      </c>
    </row>
    <row r="531" spans="1:6" hidden="1" x14ac:dyDescent="0.35">
      <c r="A531" s="245" t="s">
        <v>212</v>
      </c>
      <c r="B531" s="143"/>
      <c r="C531" s="143"/>
      <c r="D531" s="143" t="s">
        <v>150</v>
      </c>
      <c r="E531" s="142" t="str">
        <f>VLOOKUP(Table4[[#This Row],[Cred Code]],CredCode16[],3,FALSE)</f>
        <v>ADST</v>
      </c>
      <c r="F531" s="246" t="str">
        <f>VLOOKUP(Table4[[#This Row],[Cred Code]],CredCode16[],9,FALSE)</f>
        <v>Management and Leadership (BA)</v>
      </c>
    </row>
    <row r="532" spans="1:6" hidden="1" x14ac:dyDescent="0.35">
      <c r="A532" s="244" t="s">
        <v>212</v>
      </c>
      <c r="B532" s="142"/>
      <c r="C532" s="142"/>
      <c r="D532" s="142" t="s">
        <v>150</v>
      </c>
      <c r="E532" s="142" t="str">
        <f>VLOOKUP(Table4[[#This Row],[Cred Code]],CredCode16[],3,FALSE)</f>
        <v>ADST</v>
      </c>
      <c r="F532" s="246" t="str">
        <f>VLOOKUP(Table4[[#This Row],[Cred Code]],CredCode16[],9,FALSE)</f>
        <v>Management and Leadership (BA)</v>
      </c>
    </row>
    <row r="533" spans="1:6" hidden="1" x14ac:dyDescent="0.35">
      <c r="A533" s="245" t="s">
        <v>212</v>
      </c>
      <c r="B533" s="143"/>
      <c r="C533" s="143"/>
      <c r="D533" s="143" t="s">
        <v>150</v>
      </c>
      <c r="E533" s="142" t="str">
        <f>VLOOKUP(Table4[[#This Row],[Cred Code]],CredCode16[],3,FALSE)</f>
        <v>ADST</v>
      </c>
      <c r="F533" s="246" t="str">
        <f>VLOOKUP(Table4[[#This Row],[Cred Code]],CredCode16[],9,FALSE)</f>
        <v>Management and Leadership (BA)</v>
      </c>
    </row>
    <row r="534" spans="1:6" hidden="1" x14ac:dyDescent="0.35">
      <c r="A534" s="244" t="s">
        <v>212</v>
      </c>
      <c r="B534" s="142"/>
      <c r="C534" s="142"/>
      <c r="D534" s="142" t="s">
        <v>150</v>
      </c>
      <c r="E534" s="142" t="str">
        <f>VLOOKUP(Table4[[#This Row],[Cred Code]],CredCode16[],3,FALSE)</f>
        <v>ADST</v>
      </c>
      <c r="F534" s="246" t="str">
        <f>VLOOKUP(Table4[[#This Row],[Cred Code]],CredCode16[],9,FALSE)</f>
        <v>Management and Leadership (BA)</v>
      </c>
    </row>
    <row r="535" spans="1:6" hidden="1" x14ac:dyDescent="0.35">
      <c r="A535" s="245" t="s">
        <v>212</v>
      </c>
      <c r="B535" s="143"/>
      <c r="C535" s="143"/>
      <c r="D535" s="143" t="s">
        <v>150</v>
      </c>
      <c r="E535" s="142" t="str">
        <f>VLOOKUP(Table4[[#This Row],[Cred Code]],CredCode16[],3,FALSE)</f>
        <v>ADST</v>
      </c>
      <c r="F535" s="246" t="str">
        <f>VLOOKUP(Table4[[#This Row],[Cred Code]],CredCode16[],9,FALSE)</f>
        <v>Management and Leadership (BA)</v>
      </c>
    </row>
    <row r="536" spans="1:6" hidden="1" x14ac:dyDescent="0.35">
      <c r="A536" s="244" t="s">
        <v>212</v>
      </c>
      <c r="B536" s="142"/>
      <c r="C536" s="142"/>
      <c r="D536" s="142" t="s">
        <v>150</v>
      </c>
      <c r="E536" s="142" t="str">
        <f>VLOOKUP(Table4[[#This Row],[Cred Code]],CredCode16[],3,FALSE)</f>
        <v>ADST</v>
      </c>
      <c r="F536" s="246" t="str">
        <f>VLOOKUP(Table4[[#This Row],[Cred Code]],CredCode16[],9,FALSE)</f>
        <v>Management and Leadership (BA)</v>
      </c>
    </row>
    <row r="537" spans="1:6" hidden="1" x14ac:dyDescent="0.35">
      <c r="A537" s="245" t="s">
        <v>212</v>
      </c>
      <c r="B537" s="143"/>
      <c r="C537" s="143"/>
      <c r="D537" s="143" t="s">
        <v>150</v>
      </c>
      <c r="E537" s="142" t="str">
        <f>VLOOKUP(Table4[[#This Row],[Cred Code]],CredCode16[],3,FALSE)</f>
        <v>ADST</v>
      </c>
      <c r="F537" s="246" t="str">
        <f>VLOOKUP(Table4[[#This Row],[Cred Code]],CredCode16[],9,FALSE)</f>
        <v>Management and Leadership (BA)</v>
      </c>
    </row>
    <row r="538" spans="1:6" hidden="1" x14ac:dyDescent="0.35">
      <c r="A538" s="244" t="s">
        <v>212</v>
      </c>
      <c r="B538" s="142"/>
      <c r="C538" s="142"/>
      <c r="D538" s="142" t="s">
        <v>150</v>
      </c>
      <c r="E538" s="142" t="str">
        <f>VLOOKUP(Table4[[#This Row],[Cred Code]],CredCode16[],3,FALSE)</f>
        <v>ADST</v>
      </c>
      <c r="F538" s="246" t="str">
        <f>VLOOKUP(Table4[[#This Row],[Cred Code]],CredCode16[],9,FALSE)</f>
        <v>Management and Leadership (BA)</v>
      </c>
    </row>
    <row r="539" spans="1:6" hidden="1" x14ac:dyDescent="0.35">
      <c r="A539" s="245" t="s">
        <v>212</v>
      </c>
      <c r="B539" s="143"/>
      <c r="C539" s="143"/>
      <c r="D539" s="143" t="s">
        <v>150</v>
      </c>
      <c r="E539" s="142" t="str">
        <f>VLOOKUP(Table4[[#This Row],[Cred Code]],CredCode16[],3,FALSE)</f>
        <v>ADST</v>
      </c>
      <c r="F539" s="246" t="str">
        <f>VLOOKUP(Table4[[#This Row],[Cred Code]],CredCode16[],9,FALSE)</f>
        <v>Management and Leadership (BA)</v>
      </c>
    </row>
    <row r="540" spans="1:6" hidden="1" x14ac:dyDescent="0.35">
      <c r="A540" s="244" t="s">
        <v>212</v>
      </c>
      <c r="B540" s="142"/>
      <c r="C540" s="142"/>
      <c r="D540" s="142" t="s">
        <v>150</v>
      </c>
      <c r="E540" s="142" t="str">
        <f>VLOOKUP(Table4[[#This Row],[Cred Code]],CredCode16[],3,FALSE)</f>
        <v>ADST</v>
      </c>
      <c r="F540" s="246" t="str">
        <f>VLOOKUP(Table4[[#This Row],[Cred Code]],CredCode16[],9,FALSE)</f>
        <v>Management and Leadership (BA)</v>
      </c>
    </row>
    <row r="541" spans="1:6" hidden="1" x14ac:dyDescent="0.35">
      <c r="A541" s="245" t="s">
        <v>212</v>
      </c>
      <c r="B541" s="143"/>
      <c r="C541" s="143"/>
      <c r="D541" s="143" t="s">
        <v>150</v>
      </c>
      <c r="E541" s="142" t="str">
        <f>VLOOKUP(Table4[[#This Row],[Cred Code]],CredCode16[],3,FALSE)</f>
        <v>ADST</v>
      </c>
      <c r="F541" s="246" t="str">
        <f>VLOOKUP(Table4[[#This Row],[Cred Code]],CredCode16[],9,FALSE)</f>
        <v>Management and Leadership (BA)</v>
      </c>
    </row>
    <row r="542" spans="1:6" hidden="1" x14ac:dyDescent="0.35">
      <c r="A542" s="244" t="s">
        <v>212</v>
      </c>
      <c r="B542" s="142"/>
      <c r="C542" s="142"/>
      <c r="D542" s="142" t="s">
        <v>150</v>
      </c>
      <c r="E542" s="142" t="str">
        <f>VLOOKUP(Table4[[#This Row],[Cred Code]],CredCode16[],3,FALSE)</f>
        <v>ADST</v>
      </c>
      <c r="F542" s="246" t="str">
        <f>VLOOKUP(Table4[[#This Row],[Cred Code]],CredCode16[],9,FALSE)</f>
        <v>Management and Leadership (BA)</v>
      </c>
    </row>
    <row r="543" spans="1:6" hidden="1" x14ac:dyDescent="0.35">
      <c r="A543" s="245" t="s">
        <v>212</v>
      </c>
      <c r="B543" s="143"/>
      <c r="C543" s="143"/>
      <c r="D543" s="143" t="s">
        <v>150</v>
      </c>
      <c r="E543" s="142" t="str">
        <f>VLOOKUP(Table4[[#This Row],[Cred Code]],CredCode16[],3,FALSE)</f>
        <v>ADST</v>
      </c>
      <c r="F543" s="246" t="str">
        <f>VLOOKUP(Table4[[#This Row],[Cred Code]],CredCode16[],9,FALSE)</f>
        <v>Management and Leadership (BA)</v>
      </c>
    </row>
    <row r="544" spans="1:6" hidden="1" x14ac:dyDescent="0.35">
      <c r="A544" s="244" t="s">
        <v>212</v>
      </c>
      <c r="B544" s="142"/>
      <c r="C544" s="142"/>
      <c r="D544" s="142" t="s">
        <v>150</v>
      </c>
      <c r="E544" s="142" t="str">
        <f>VLOOKUP(Table4[[#This Row],[Cred Code]],CredCode16[],3,FALSE)</f>
        <v>ADST</v>
      </c>
      <c r="F544" s="246" t="str">
        <f>VLOOKUP(Table4[[#This Row],[Cred Code]],CredCode16[],9,FALSE)</f>
        <v>Management and Leadership (BA)</v>
      </c>
    </row>
    <row r="545" spans="1:6" hidden="1" x14ac:dyDescent="0.35">
      <c r="A545" s="245" t="s">
        <v>212</v>
      </c>
      <c r="B545" s="143"/>
      <c r="C545" s="143"/>
      <c r="D545" s="143" t="s">
        <v>150</v>
      </c>
      <c r="E545" s="142" t="str">
        <f>VLOOKUP(Table4[[#This Row],[Cred Code]],CredCode16[],3,FALSE)</f>
        <v>ADST</v>
      </c>
      <c r="F545" s="246" t="str">
        <f>VLOOKUP(Table4[[#This Row],[Cred Code]],CredCode16[],9,FALSE)</f>
        <v>Management and Leadership (BA)</v>
      </c>
    </row>
    <row r="546" spans="1:6" hidden="1" x14ac:dyDescent="0.35">
      <c r="A546" s="244" t="s">
        <v>212</v>
      </c>
      <c r="B546" s="142"/>
      <c r="C546" s="142"/>
      <c r="D546" s="142" t="s">
        <v>150</v>
      </c>
      <c r="E546" s="142" t="str">
        <f>VLOOKUP(Table4[[#This Row],[Cred Code]],CredCode16[],3,FALSE)</f>
        <v>ADST</v>
      </c>
      <c r="F546" s="246" t="str">
        <f>VLOOKUP(Table4[[#This Row],[Cred Code]],CredCode16[],9,FALSE)</f>
        <v>Management and Leadership (BA)</v>
      </c>
    </row>
    <row r="547" spans="1:6" hidden="1" x14ac:dyDescent="0.35">
      <c r="A547" s="245" t="s">
        <v>212</v>
      </c>
      <c r="B547" s="143"/>
      <c r="C547" s="143"/>
      <c r="D547" s="143" t="s">
        <v>150</v>
      </c>
      <c r="E547" s="142" t="str">
        <f>VLOOKUP(Table4[[#This Row],[Cred Code]],CredCode16[],3,FALSE)</f>
        <v>ADST</v>
      </c>
      <c r="F547" s="246" t="str">
        <f>VLOOKUP(Table4[[#This Row],[Cred Code]],CredCode16[],9,FALSE)</f>
        <v>Management and Leadership (BA)</v>
      </c>
    </row>
    <row r="548" spans="1:6" hidden="1" x14ac:dyDescent="0.35">
      <c r="A548" s="244" t="s">
        <v>212</v>
      </c>
      <c r="B548" s="142"/>
      <c r="C548" s="142"/>
      <c r="D548" s="142" t="s">
        <v>150</v>
      </c>
      <c r="E548" s="142" t="str">
        <f>VLOOKUP(Table4[[#This Row],[Cred Code]],CredCode16[],3,FALSE)</f>
        <v>ADST</v>
      </c>
      <c r="F548" s="246" t="str">
        <f>VLOOKUP(Table4[[#This Row],[Cred Code]],CredCode16[],9,FALSE)</f>
        <v>Management and Leadership (BA)</v>
      </c>
    </row>
    <row r="549" spans="1:6" hidden="1" x14ac:dyDescent="0.35">
      <c r="A549" s="245" t="s">
        <v>212</v>
      </c>
      <c r="B549" s="143"/>
      <c r="C549" s="143"/>
      <c r="D549" s="143" t="s">
        <v>150</v>
      </c>
      <c r="E549" s="142" t="str">
        <f>VLOOKUP(Table4[[#This Row],[Cred Code]],CredCode16[],3,FALSE)</f>
        <v>ADST</v>
      </c>
      <c r="F549" s="246" t="str">
        <f>VLOOKUP(Table4[[#This Row],[Cred Code]],CredCode16[],9,FALSE)</f>
        <v>Management and Leadership (BA)</v>
      </c>
    </row>
    <row r="550" spans="1:6" hidden="1" x14ac:dyDescent="0.35">
      <c r="A550" s="244" t="s">
        <v>212</v>
      </c>
      <c r="B550" s="142"/>
      <c r="C550" s="142"/>
      <c r="D550" s="142" t="s">
        <v>150</v>
      </c>
      <c r="E550" s="142" t="str">
        <f>VLOOKUP(Table4[[#This Row],[Cred Code]],CredCode16[],3,FALSE)</f>
        <v>ADST</v>
      </c>
      <c r="F550" s="246" t="str">
        <f>VLOOKUP(Table4[[#This Row],[Cred Code]],CredCode16[],9,FALSE)</f>
        <v>Management and Leadership (BA)</v>
      </c>
    </row>
    <row r="551" spans="1:6" hidden="1" x14ac:dyDescent="0.35">
      <c r="A551" s="245" t="s">
        <v>212</v>
      </c>
      <c r="B551" s="143"/>
      <c r="C551" s="143"/>
      <c r="D551" s="143" t="s">
        <v>150</v>
      </c>
      <c r="E551" s="142" t="str">
        <f>VLOOKUP(Table4[[#This Row],[Cred Code]],CredCode16[],3,FALSE)</f>
        <v>ADST</v>
      </c>
      <c r="F551" s="246" t="str">
        <f>VLOOKUP(Table4[[#This Row],[Cred Code]],CredCode16[],9,FALSE)</f>
        <v>Management and Leadership (BA)</v>
      </c>
    </row>
    <row r="552" spans="1:6" hidden="1" x14ac:dyDescent="0.35">
      <c r="A552" s="244" t="s">
        <v>212</v>
      </c>
      <c r="B552" s="142"/>
      <c r="C552" s="142"/>
      <c r="D552" s="142" t="s">
        <v>150</v>
      </c>
      <c r="E552" s="142" t="str">
        <f>VLOOKUP(Table4[[#This Row],[Cred Code]],CredCode16[],3,FALSE)</f>
        <v>ADST</v>
      </c>
      <c r="F552" s="246" t="str">
        <f>VLOOKUP(Table4[[#This Row],[Cred Code]],CredCode16[],9,FALSE)</f>
        <v>Management and Leadership (BA)</v>
      </c>
    </row>
    <row r="553" spans="1:6" hidden="1" x14ac:dyDescent="0.35">
      <c r="A553" s="245" t="s">
        <v>212</v>
      </c>
      <c r="B553" s="143"/>
      <c r="C553" s="143"/>
      <c r="D553" s="143" t="s">
        <v>150</v>
      </c>
      <c r="E553" s="142" t="str">
        <f>VLOOKUP(Table4[[#This Row],[Cred Code]],CredCode16[],3,FALSE)</f>
        <v>ADST</v>
      </c>
      <c r="F553" s="246" t="str">
        <f>VLOOKUP(Table4[[#This Row],[Cred Code]],CredCode16[],9,FALSE)</f>
        <v>Management and Leadership (BA)</v>
      </c>
    </row>
    <row r="554" spans="1:6" hidden="1" x14ac:dyDescent="0.35">
      <c r="A554" s="244" t="s">
        <v>212</v>
      </c>
      <c r="B554" s="142"/>
      <c r="C554" s="142"/>
      <c r="D554" s="142" t="s">
        <v>150</v>
      </c>
      <c r="E554" s="142" t="str">
        <f>VLOOKUP(Table4[[#This Row],[Cred Code]],CredCode16[],3,FALSE)</f>
        <v>ADST</v>
      </c>
      <c r="F554" s="246" t="str">
        <f>VLOOKUP(Table4[[#This Row],[Cred Code]],CredCode16[],9,FALSE)</f>
        <v>Management and Leadership (BA)</v>
      </c>
    </row>
    <row r="555" spans="1:6" hidden="1" x14ac:dyDescent="0.35">
      <c r="A555" s="245" t="s">
        <v>212</v>
      </c>
      <c r="B555" s="143"/>
      <c r="C555" s="143"/>
      <c r="D555" s="143" t="s">
        <v>150</v>
      </c>
      <c r="E555" s="142" t="str">
        <f>VLOOKUP(Table4[[#This Row],[Cred Code]],CredCode16[],3,FALSE)</f>
        <v>ADST</v>
      </c>
      <c r="F555" s="246" t="str">
        <f>VLOOKUP(Table4[[#This Row],[Cred Code]],CredCode16[],9,FALSE)</f>
        <v>Management and Leadership (BA)</v>
      </c>
    </row>
    <row r="556" spans="1:6" hidden="1" x14ac:dyDescent="0.35">
      <c r="A556" s="244" t="s">
        <v>212</v>
      </c>
      <c r="B556" s="142"/>
      <c r="C556" s="142"/>
      <c r="D556" s="142" t="s">
        <v>150</v>
      </c>
      <c r="E556" s="142" t="str">
        <f>VLOOKUP(Table4[[#This Row],[Cred Code]],CredCode16[],3,FALSE)</f>
        <v>ADST</v>
      </c>
      <c r="F556" s="246" t="str">
        <f>VLOOKUP(Table4[[#This Row],[Cred Code]],CredCode16[],9,FALSE)</f>
        <v>Management and Leadership (BA)</v>
      </c>
    </row>
    <row r="557" spans="1:6" hidden="1" x14ac:dyDescent="0.35">
      <c r="A557" s="245" t="s">
        <v>212</v>
      </c>
      <c r="B557" s="143"/>
      <c r="C557" s="143"/>
      <c r="D557" s="143" t="s">
        <v>150</v>
      </c>
      <c r="E557" s="142" t="str">
        <f>VLOOKUP(Table4[[#This Row],[Cred Code]],CredCode16[],3,FALSE)</f>
        <v>ADST</v>
      </c>
      <c r="F557" s="246" t="str">
        <f>VLOOKUP(Table4[[#This Row],[Cred Code]],CredCode16[],9,FALSE)</f>
        <v>Management and Leadership (BA)</v>
      </c>
    </row>
    <row r="558" spans="1:6" hidden="1" x14ac:dyDescent="0.35">
      <c r="A558" s="244" t="s">
        <v>212</v>
      </c>
      <c r="B558" s="142"/>
      <c r="C558" s="142"/>
      <c r="D558" s="142" t="s">
        <v>150</v>
      </c>
      <c r="E558" s="142" t="str">
        <f>VLOOKUP(Table4[[#This Row],[Cred Code]],CredCode16[],3,FALSE)</f>
        <v>ADST</v>
      </c>
      <c r="F558" s="246" t="str">
        <f>VLOOKUP(Table4[[#This Row],[Cred Code]],CredCode16[],9,FALSE)</f>
        <v>Management and Leadership (BA)</v>
      </c>
    </row>
    <row r="559" spans="1:6" hidden="1" x14ac:dyDescent="0.35">
      <c r="A559" s="245" t="s">
        <v>212</v>
      </c>
      <c r="B559" s="143"/>
      <c r="C559" s="143"/>
      <c r="D559" s="143" t="s">
        <v>150</v>
      </c>
      <c r="E559" s="142" t="str">
        <f>VLOOKUP(Table4[[#This Row],[Cred Code]],CredCode16[],3,FALSE)</f>
        <v>ADST</v>
      </c>
      <c r="F559" s="246" t="str">
        <f>VLOOKUP(Table4[[#This Row],[Cred Code]],CredCode16[],9,FALSE)</f>
        <v>Management and Leadership (BA)</v>
      </c>
    </row>
    <row r="560" spans="1:6" hidden="1" x14ac:dyDescent="0.35">
      <c r="A560" s="244" t="s">
        <v>212</v>
      </c>
      <c r="B560" s="142"/>
      <c r="C560" s="142"/>
      <c r="D560" s="142" t="s">
        <v>150</v>
      </c>
      <c r="E560" s="142" t="str">
        <f>VLOOKUP(Table4[[#This Row],[Cred Code]],CredCode16[],3,FALSE)</f>
        <v>ADST</v>
      </c>
      <c r="F560" s="246" t="str">
        <f>VLOOKUP(Table4[[#This Row],[Cred Code]],CredCode16[],9,FALSE)</f>
        <v>Management and Leadership (BA)</v>
      </c>
    </row>
    <row r="561" spans="1:6" hidden="1" x14ac:dyDescent="0.35">
      <c r="A561" s="245" t="s">
        <v>212</v>
      </c>
      <c r="B561" s="143"/>
      <c r="C561" s="143"/>
      <c r="D561" s="143" t="s">
        <v>150</v>
      </c>
      <c r="E561" s="142" t="str">
        <f>VLOOKUP(Table4[[#This Row],[Cred Code]],CredCode16[],3,FALSE)</f>
        <v>ADST</v>
      </c>
      <c r="F561" s="246" t="str">
        <f>VLOOKUP(Table4[[#This Row],[Cred Code]],CredCode16[],9,FALSE)</f>
        <v>Management and Leadership (BA)</v>
      </c>
    </row>
    <row r="562" spans="1:6" hidden="1" x14ac:dyDescent="0.35">
      <c r="A562" s="244" t="s">
        <v>212</v>
      </c>
      <c r="B562" s="142"/>
      <c r="C562" s="142"/>
      <c r="D562" s="142" t="s">
        <v>150</v>
      </c>
      <c r="E562" s="142" t="str">
        <f>VLOOKUP(Table4[[#This Row],[Cred Code]],CredCode16[],3,FALSE)</f>
        <v>ADST</v>
      </c>
      <c r="F562" s="246" t="str">
        <f>VLOOKUP(Table4[[#This Row],[Cred Code]],CredCode16[],9,FALSE)</f>
        <v>Management and Leadership (BA)</v>
      </c>
    </row>
    <row r="563" spans="1:6" hidden="1" x14ac:dyDescent="0.35">
      <c r="A563" s="245" t="s">
        <v>212</v>
      </c>
      <c r="B563" s="143"/>
      <c r="C563" s="143"/>
      <c r="D563" s="143" t="s">
        <v>150</v>
      </c>
      <c r="E563" s="142" t="str">
        <f>VLOOKUP(Table4[[#This Row],[Cred Code]],CredCode16[],3,FALSE)</f>
        <v>ADST</v>
      </c>
      <c r="F563" s="246" t="str">
        <f>VLOOKUP(Table4[[#This Row],[Cred Code]],CredCode16[],9,FALSE)</f>
        <v>Management and Leadership (BA)</v>
      </c>
    </row>
    <row r="564" spans="1:6" hidden="1" x14ac:dyDescent="0.35">
      <c r="A564" s="244" t="s">
        <v>212</v>
      </c>
      <c r="B564" s="142"/>
      <c r="C564" s="142"/>
      <c r="D564" s="142" t="s">
        <v>150</v>
      </c>
      <c r="E564" s="142" t="str">
        <f>VLOOKUP(Table4[[#This Row],[Cred Code]],CredCode16[],3,FALSE)</f>
        <v>ADST</v>
      </c>
      <c r="F564" s="246" t="str">
        <f>VLOOKUP(Table4[[#This Row],[Cred Code]],CredCode16[],9,FALSE)</f>
        <v>Management and Leadership (BA)</v>
      </c>
    </row>
    <row r="565" spans="1:6" hidden="1" x14ac:dyDescent="0.35">
      <c r="A565" s="245" t="s">
        <v>212</v>
      </c>
      <c r="B565" s="143"/>
      <c r="C565" s="143"/>
      <c r="D565" s="143" t="s">
        <v>150</v>
      </c>
      <c r="E565" s="142" t="str">
        <f>VLOOKUP(Table4[[#This Row],[Cred Code]],CredCode16[],3,FALSE)</f>
        <v>ADST</v>
      </c>
      <c r="F565" s="246" t="str">
        <f>VLOOKUP(Table4[[#This Row],[Cred Code]],CredCode16[],9,FALSE)</f>
        <v>Management and Leadership (BA)</v>
      </c>
    </row>
    <row r="566" spans="1:6" hidden="1" x14ac:dyDescent="0.35">
      <c r="A566" s="244" t="s">
        <v>212</v>
      </c>
      <c r="B566" s="142"/>
      <c r="C566" s="142"/>
      <c r="D566" s="142" t="s">
        <v>150</v>
      </c>
      <c r="E566" s="142" t="str">
        <f>VLOOKUP(Table4[[#This Row],[Cred Code]],CredCode16[],3,FALSE)</f>
        <v>ADST</v>
      </c>
      <c r="F566" s="246" t="str">
        <f>VLOOKUP(Table4[[#This Row],[Cred Code]],CredCode16[],9,FALSE)</f>
        <v>Management and Leadership (BA)</v>
      </c>
    </row>
    <row r="567" spans="1:6" hidden="1" x14ac:dyDescent="0.35">
      <c r="A567" s="245" t="s">
        <v>212</v>
      </c>
      <c r="B567" s="143"/>
      <c r="C567" s="143"/>
      <c r="D567" s="143" t="s">
        <v>150</v>
      </c>
      <c r="E567" s="142" t="str">
        <f>VLOOKUP(Table4[[#This Row],[Cred Code]],CredCode16[],3,FALSE)</f>
        <v>ADST</v>
      </c>
      <c r="F567" s="246" t="str">
        <f>VLOOKUP(Table4[[#This Row],[Cred Code]],CredCode16[],9,FALSE)</f>
        <v>Management and Leadership (BA)</v>
      </c>
    </row>
    <row r="568" spans="1:6" hidden="1" x14ac:dyDescent="0.35">
      <c r="A568" s="244" t="s">
        <v>212</v>
      </c>
      <c r="B568" s="142"/>
      <c r="C568" s="142"/>
      <c r="D568" s="142" t="s">
        <v>150</v>
      </c>
      <c r="E568" s="142" t="str">
        <f>VLOOKUP(Table4[[#This Row],[Cred Code]],CredCode16[],3,FALSE)</f>
        <v>ADST</v>
      </c>
      <c r="F568" s="246" t="str">
        <f>VLOOKUP(Table4[[#This Row],[Cred Code]],CredCode16[],9,FALSE)</f>
        <v>Management and Leadership (BA)</v>
      </c>
    </row>
    <row r="569" spans="1:6" hidden="1" x14ac:dyDescent="0.35">
      <c r="A569" s="245" t="s">
        <v>212</v>
      </c>
      <c r="B569" s="143"/>
      <c r="C569" s="143"/>
      <c r="D569" s="143" t="s">
        <v>150</v>
      </c>
      <c r="E569" s="142" t="str">
        <f>VLOOKUP(Table4[[#This Row],[Cred Code]],CredCode16[],3,FALSE)</f>
        <v>ADST</v>
      </c>
      <c r="F569" s="246" t="str">
        <f>VLOOKUP(Table4[[#This Row],[Cred Code]],CredCode16[],9,FALSE)</f>
        <v>Management and Leadership (BA)</v>
      </c>
    </row>
    <row r="570" spans="1:6" hidden="1" x14ac:dyDescent="0.35">
      <c r="A570" s="244" t="s">
        <v>212</v>
      </c>
      <c r="B570" s="142"/>
      <c r="C570" s="142"/>
      <c r="D570" s="142" t="s">
        <v>150</v>
      </c>
      <c r="E570" s="142" t="str">
        <f>VLOOKUP(Table4[[#This Row],[Cred Code]],CredCode16[],3,FALSE)</f>
        <v>ADST</v>
      </c>
      <c r="F570" s="246" t="str">
        <f>VLOOKUP(Table4[[#This Row],[Cred Code]],CredCode16[],9,FALSE)</f>
        <v>Management and Leadership (BA)</v>
      </c>
    </row>
    <row r="571" spans="1:6" hidden="1" x14ac:dyDescent="0.35">
      <c r="A571" s="245" t="s">
        <v>212</v>
      </c>
      <c r="B571" s="143"/>
      <c r="C571" s="143"/>
      <c r="D571" s="143" t="s">
        <v>150</v>
      </c>
      <c r="E571" s="142" t="str">
        <f>VLOOKUP(Table4[[#This Row],[Cred Code]],CredCode16[],3,FALSE)</f>
        <v>ADST</v>
      </c>
      <c r="F571" s="246" t="str">
        <f>VLOOKUP(Table4[[#This Row],[Cred Code]],CredCode16[],9,FALSE)</f>
        <v>Management and Leadership (BA)</v>
      </c>
    </row>
    <row r="572" spans="1:6" hidden="1" x14ac:dyDescent="0.35">
      <c r="A572" s="244" t="s">
        <v>212</v>
      </c>
      <c r="B572" s="142"/>
      <c r="C572" s="142"/>
      <c r="D572" s="142" t="s">
        <v>150</v>
      </c>
      <c r="E572" s="142" t="str">
        <f>VLOOKUP(Table4[[#This Row],[Cred Code]],CredCode16[],3,FALSE)</f>
        <v>ADST</v>
      </c>
      <c r="F572" s="246" t="str">
        <f>VLOOKUP(Table4[[#This Row],[Cred Code]],CredCode16[],9,FALSE)</f>
        <v>Management and Leadership (BA)</v>
      </c>
    </row>
    <row r="573" spans="1:6" hidden="1" x14ac:dyDescent="0.35">
      <c r="A573" s="245" t="s">
        <v>212</v>
      </c>
      <c r="B573" s="143"/>
      <c r="C573" s="143"/>
      <c r="D573" s="143" t="s">
        <v>150</v>
      </c>
      <c r="E573" s="142" t="str">
        <f>VLOOKUP(Table4[[#This Row],[Cred Code]],CredCode16[],3,FALSE)</f>
        <v>ADST</v>
      </c>
      <c r="F573" s="246" t="str">
        <f>VLOOKUP(Table4[[#This Row],[Cred Code]],CredCode16[],9,FALSE)</f>
        <v>Management and Leadership (BA)</v>
      </c>
    </row>
    <row r="574" spans="1:6" hidden="1" x14ac:dyDescent="0.35">
      <c r="A574" s="244" t="s">
        <v>212</v>
      </c>
      <c r="B574" s="142"/>
      <c r="C574" s="142"/>
      <c r="D574" s="142" t="s">
        <v>150</v>
      </c>
      <c r="E574" s="142" t="str">
        <f>VLOOKUP(Table4[[#This Row],[Cred Code]],CredCode16[],3,FALSE)</f>
        <v>ADST</v>
      </c>
      <c r="F574" s="246" t="str">
        <f>VLOOKUP(Table4[[#This Row],[Cred Code]],CredCode16[],9,FALSE)</f>
        <v>Management and Leadership (BA)</v>
      </c>
    </row>
    <row r="575" spans="1:6" hidden="1" x14ac:dyDescent="0.35">
      <c r="A575" s="245" t="s">
        <v>212</v>
      </c>
      <c r="B575" s="143"/>
      <c r="C575" s="143"/>
      <c r="D575" s="143" t="s">
        <v>150</v>
      </c>
      <c r="E575" s="142" t="str">
        <f>VLOOKUP(Table4[[#This Row],[Cred Code]],CredCode16[],3,FALSE)</f>
        <v>ADST</v>
      </c>
      <c r="F575" s="246" t="str">
        <f>VLOOKUP(Table4[[#This Row],[Cred Code]],CredCode16[],9,FALSE)</f>
        <v>Management and Leadership (BA)</v>
      </c>
    </row>
    <row r="576" spans="1:6" hidden="1" x14ac:dyDescent="0.35">
      <c r="A576" s="244" t="s">
        <v>212</v>
      </c>
      <c r="B576" s="142"/>
      <c r="C576" s="142"/>
      <c r="D576" s="142" t="s">
        <v>150</v>
      </c>
      <c r="E576" s="142" t="str">
        <f>VLOOKUP(Table4[[#This Row],[Cred Code]],CredCode16[],3,FALSE)</f>
        <v>ADST</v>
      </c>
      <c r="F576" s="246" t="str">
        <f>VLOOKUP(Table4[[#This Row],[Cred Code]],CredCode16[],9,FALSE)</f>
        <v>Management and Leadership (BA)</v>
      </c>
    </row>
    <row r="577" spans="1:6" hidden="1" x14ac:dyDescent="0.35">
      <c r="A577" s="245" t="s">
        <v>212</v>
      </c>
      <c r="B577" s="143"/>
      <c r="C577" s="143"/>
      <c r="D577" s="143" t="s">
        <v>150</v>
      </c>
      <c r="E577" s="142" t="str">
        <f>VLOOKUP(Table4[[#This Row],[Cred Code]],CredCode16[],3,FALSE)</f>
        <v>ADST</v>
      </c>
      <c r="F577" s="246" t="str">
        <f>VLOOKUP(Table4[[#This Row],[Cred Code]],CredCode16[],9,FALSE)</f>
        <v>Management and Leadership (BA)</v>
      </c>
    </row>
    <row r="578" spans="1:6" hidden="1" x14ac:dyDescent="0.35">
      <c r="A578" s="244" t="s">
        <v>212</v>
      </c>
      <c r="B578" s="142"/>
      <c r="C578" s="142"/>
      <c r="D578" s="142" t="s">
        <v>150</v>
      </c>
      <c r="E578" s="142" t="str">
        <f>VLOOKUP(Table4[[#This Row],[Cred Code]],CredCode16[],3,FALSE)</f>
        <v>ADST</v>
      </c>
      <c r="F578" s="246" t="str">
        <f>VLOOKUP(Table4[[#This Row],[Cred Code]],CredCode16[],9,FALSE)</f>
        <v>Management and Leadership (BA)</v>
      </c>
    </row>
    <row r="579" spans="1:6" hidden="1" x14ac:dyDescent="0.35">
      <c r="A579" s="245" t="s">
        <v>212</v>
      </c>
      <c r="B579" s="143"/>
      <c r="C579" s="143"/>
      <c r="D579" s="143" t="s">
        <v>150</v>
      </c>
      <c r="E579" s="142" t="str">
        <f>VLOOKUP(Table4[[#This Row],[Cred Code]],CredCode16[],3,FALSE)</f>
        <v>ADST</v>
      </c>
      <c r="F579" s="246" t="str">
        <f>VLOOKUP(Table4[[#This Row],[Cred Code]],CredCode16[],9,FALSE)</f>
        <v>Management and Leadership (BA)</v>
      </c>
    </row>
    <row r="580" spans="1:6" hidden="1" x14ac:dyDescent="0.35">
      <c r="A580" s="244" t="s">
        <v>212</v>
      </c>
      <c r="B580" s="142"/>
      <c r="C580" s="142"/>
      <c r="D580" s="142" t="s">
        <v>150</v>
      </c>
      <c r="E580" s="142" t="str">
        <f>VLOOKUP(Table4[[#This Row],[Cred Code]],CredCode16[],3,FALSE)</f>
        <v>ADST</v>
      </c>
      <c r="F580" s="246" t="str">
        <f>VLOOKUP(Table4[[#This Row],[Cred Code]],CredCode16[],9,FALSE)</f>
        <v>Management and Leadership (BA)</v>
      </c>
    </row>
    <row r="581" spans="1:6" hidden="1" x14ac:dyDescent="0.35">
      <c r="A581" s="245" t="s">
        <v>212</v>
      </c>
      <c r="B581" s="143"/>
      <c r="C581" s="143"/>
      <c r="D581" s="143" t="s">
        <v>150</v>
      </c>
      <c r="E581" s="142" t="str">
        <f>VLOOKUP(Table4[[#This Row],[Cred Code]],CredCode16[],3,FALSE)</f>
        <v>ADST</v>
      </c>
      <c r="F581" s="246" t="str">
        <f>VLOOKUP(Table4[[#This Row],[Cred Code]],CredCode16[],9,FALSE)</f>
        <v>Management and Leadership (BA)</v>
      </c>
    </row>
    <row r="582" spans="1:6" hidden="1" x14ac:dyDescent="0.35">
      <c r="A582" s="244" t="s">
        <v>212</v>
      </c>
      <c r="B582" s="142"/>
      <c r="C582" s="142"/>
      <c r="D582" s="142" t="s">
        <v>150</v>
      </c>
      <c r="E582" s="142" t="str">
        <f>VLOOKUP(Table4[[#This Row],[Cred Code]],CredCode16[],3,FALSE)</f>
        <v>ADST</v>
      </c>
      <c r="F582" s="246" t="str">
        <f>VLOOKUP(Table4[[#This Row],[Cred Code]],CredCode16[],9,FALSE)</f>
        <v>Management and Leadership (BA)</v>
      </c>
    </row>
    <row r="583" spans="1:6" hidden="1" x14ac:dyDescent="0.35">
      <c r="A583" s="245" t="s">
        <v>212</v>
      </c>
      <c r="B583" s="143"/>
      <c r="C583" s="143"/>
      <c r="D583" s="143" t="s">
        <v>150</v>
      </c>
      <c r="E583" s="142" t="str">
        <f>VLOOKUP(Table4[[#This Row],[Cred Code]],CredCode16[],3,FALSE)</f>
        <v>ADST</v>
      </c>
      <c r="F583" s="246" t="str">
        <f>VLOOKUP(Table4[[#This Row],[Cred Code]],CredCode16[],9,FALSE)</f>
        <v>Management and Leadership (BA)</v>
      </c>
    </row>
    <row r="584" spans="1:6" hidden="1" x14ac:dyDescent="0.35">
      <c r="A584" s="244" t="s">
        <v>212</v>
      </c>
      <c r="B584" s="142"/>
      <c r="C584" s="142"/>
      <c r="D584" s="142" t="s">
        <v>150</v>
      </c>
      <c r="E584" s="142" t="str">
        <f>VLOOKUP(Table4[[#This Row],[Cred Code]],CredCode16[],3,FALSE)</f>
        <v>ADST</v>
      </c>
      <c r="F584" s="246" t="str">
        <f>VLOOKUP(Table4[[#This Row],[Cred Code]],CredCode16[],9,FALSE)</f>
        <v>Management and Leadership (BA)</v>
      </c>
    </row>
    <row r="585" spans="1:6" hidden="1" x14ac:dyDescent="0.35">
      <c r="A585" s="245" t="s">
        <v>212</v>
      </c>
      <c r="B585" s="143"/>
      <c r="C585" s="143"/>
      <c r="D585" s="143" t="s">
        <v>150</v>
      </c>
      <c r="E585" s="142" t="str">
        <f>VLOOKUP(Table4[[#This Row],[Cred Code]],CredCode16[],3,FALSE)</f>
        <v>ADST</v>
      </c>
      <c r="F585" s="246" t="str">
        <f>VLOOKUP(Table4[[#This Row],[Cred Code]],CredCode16[],9,FALSE)</f>
        <v>Management and Leadership (BA)</v>
      </c>
    </row>
    <row r="586" spans="1:6" hidden="1" x14ac:dyDescent="0.35">
      <c r="A586" s="244" t="s">
        <v>212</v>
      </c>
      <c r="B586" s="142"/>
      <c r="C586" s="142"/>
      <c r="D586" s="142" t="s">
        <v>150</v>
      </c>
      <c r="E586" s="142" t="str">
        <f>VLOOKUP(Table4[[#This Row],[Cred Code]],CredCode16[],3,FALSE)</f>
        <v>ADST</v>
      </c>
      <c r="F586" s="246" t="str">
        <f>VLOOKUP(Table4[[#This Row],[Cred Code]],CredCode16[],9,FALSE)</f>
        <v>Management and Leadership (BA)</v>
      </c>
    </row>
    <row r="587" spans="1:6" hidden="1" x14ac:dyDescent="0.35">
      <c r="A587" s="244" t="s">
        <v>217</v>
      </c>
      <c r="B587" s="142"/>
      <c r="C587" s="142"/>
      <c r="D587" s="142" t="s">
        <v>150</v>
      </c>
      <c r="E587" s="142" t="str">
        <f>VLOOKUP(Table4[[#This Row],[Cred Code]],CredCode16[],3,FALSE)</f>
        <v>TRAD</v>
      </c>
      <c r="F587" s="246" t="str">
        <f>VLOOKUP(Table4[[#This Row],[Cred Code]],CredCode16[],9,FALSE)</f>
        <v>Music (AA/BA/BS/BM)</v>
      </c>
    </row>
    <row r="588" spans="1:6" hidden="1" x14ac:dyDescent="0.35">
      <c r="A588" s="244" t="s">
        <v>218</v>
      </c>
      <c r="B588" s="142"/>
      <c r="C588" s="142"/>
      <c r="D588" s="142" t="s">
        <v>150</v>
      </c>
      <c r="E588" s="142" t="str">
        <f>VLOOKUP(Table4[[#This Row],[Cred Code]],CredCode16[],3,FALSE)</f>
        <v>TRAD</v>
      </c>
      <c r="F588" s="246" t="str">
        <f>VLOOKUP(Table4[[#This Row],[Cred Code]],CredCode16[],9,FALSE)</f>
        <v>Music (AA/BA/BS/BM)</v>
      </c>
    </row>
    <row r="589" spans="1:6" hidden="1" x14ac:dyDescent="0.35">
      <c r="A589" s="245" t="s">
        <v>214</v>
      </c>
      <c r="B589" s="143"/>
      <c r="C589" s="143"/>
      <c r="D589" s="143" t="s">
        <v>150</v>
      </c>
      <c r="E589" s="142" t="str">
        <f>VLOOKUP(Table4[[#This Row],[Cred Code]],CredCode16[],3,FALSE)</f>
        <v>TRAD</v>
      </c>
      <c r="F589" s="246" t="str">
        <f>VLOOKUP(Table4[[#This Row],[Cred Code]],CredCode16[],9,FALSE)</f>
        <v>Music (AA/BA/BS/BM)</v>
      </c>
    </row>
    <row r="590" spans="1:6" hidden="1" x14ac:dyDescent="0.35">
      <c r="A590" s="244" t="s">
        <v>214</v>
      </c>
      <c r="B590" s="142"/>
      <c r="C590" s="142"/>
      <c r="D590" s="142" t="s">
        <v>150</v>
      </c>
      <c r="E590" s="142" t="str">
        <f>VLOOKUP(Table4[[#This Row],[Cred Code]],CredCode16[],3,FALSE)</f>
        <v>TRAD</v>
      </c>
      <c r="F590" s="246" t="str">
        <f>VLOOKUP(Table4[[#This Row],[Cred Code]],CredCode16[],9,FALSE)</f>
        <v>Music (AA/BA/BS/BM)</v>
      </c>
    </row>
    <row r="591" spans="1:6" hidden="1" x14ac:dyDescent="0.35">
      <c r="A591" s="245" t="s">
        <v>214</v>
      </c>
      <c r="B591" s="143"/>
      <c r="C591" s="143"/>
      <c r="D591" s="143" t="s">
        <v>150</v>
      </c>
      <c r="E591" s="142" t="str">
        <f>VLOOKUP(Table4[[#This Row],[Cred Code]],CredCode16[],3,FALSE)</f>
        <v>TRAD</v>
      </c>
      <c r="F591" s="246" t="str">
        <f>VLOOKUP(Table4[[#This Row],[Cred Code]],CredCode16[],9,FALSE)</f>
        <v>Music (AA/BA/BS/BM)</v>
      </c>
    </row>
    <row r="592" spans="1:6" hidden="1" x14ac:dyDescent="0.35">
      <c r="A592" s="244" t="s">
        <v>218</v>
      </c>
      <c r="B592" s="142"/>
      <c r="C592" s="142"/>
      <c r="D592" s="142" t="s">
        <v>150</v>
      </c>
      <c r="E592" s="142" t="str">
        <f>VLOOKUP(Table4[[#This Row],[Cred Code]],CredCode16[],3,FALSE)</f>
        <v>TRAD</v>
      </c>
      <c r="F592" s="246" t="str">
        <f>VLOOKUP(Table4[[#This Row],[Cred Code]],CredCode16[],9,FALSE)</f>
        <v>Music (AA/BA/BS/BM)</v>
      </c>
    </row>
    <row r="593" spans="1:6" hidden="1" x14ac:dyDescent="0.35">
      <c r="A593" s="244" t="s">
        <v>214</v>
      </c>
      <c r="B593" s="142"/>
      <c r="C593" s="142"/>
      <c r="D593" s="142" t="s">
        <v>150</v>
      </c>
      <c r="E593" s="142" t="str">
        <f>VLOOKUP(Table4[[#This Row],[Cred Code]],CredCode16[],3,FALSE)</f>
        <v>TRAD</v>
      </c>
      <c r="F593" s="246" t="str">
        <f>VLOOKUP(Table4[[#This Row],[Cred Code]],CredCode16[],9,FALSE)</f>
        <v>Music (AA/BA/BS/BM)</v>
      </c>
    </row>
    <row r="594" spans="1:6" hidden="1" x14ac:dyDescent="0.35">
      <c r="A594" s="245" t="s">
        <v>215</v>
      </c>
      <c r="B594" s="143"/>
      <c r="C594" s="143"/>
      <c r="D594" s="143" t="s">
        <v>150</v>
      </c>
      <c r="E594" s="142" t="str">
        <f>VLOOKUP(Table4[[#This Row],[Cred Code]],CredCode16[],3,FALSE)</f>
        <v>TRAD</v>
      </c>
      <c r="F594" s="246" t="str">
        <f>VLOOKUP(Table4[[#This Row],[Cred Code]],CredCode16[],9,FALSE)</f>
        <v>NPWI</v>
      </c>
    </row>
    <row r="595" spans="1:6" hidden="1" x14ac:dyDescent="0.35">
      <c r="A595" s="244" t="s">
        <v>215</v>
      </c>
      <c r="B595" s="142"/>
      <c r="C595" s="142"/>
      <c r="D595" s="142" t="s">
        <v>150</v>
      </c>
      <c r="E595" s="142" t="str">
        <f>VLOOKUP(Table4[[#This Row],[Cred Code]],CredCode16[],3,FALSE)</f>
        <v>TRAD</v>
      </c>
      <c r="F595" s="246" t="str">
        <f>VLOOKUP(Table4[[#This Row],[Cred Code]],CredCode16[],9,FALSE)</f>
        <v>NPWI</v>
      </c>
    </row>
    <row r="596" spans="1:6" hidden="1" x14ac:dyDescent="0.35">
      <c r="A596" s="244" t="s">
        <v>215</v>
      </c>
      <c r="B596" s="142"/>
      <c r="C596" s="142"/>
      <c r="D596" s="142" t="s">
        <v>150</v>
      </c>
      <c r="E596" s="142" t="str">
        <f>VLOOKUP(Table4[[#This Row],[Cred Code]],CredCode16[],3,FALSE)</f>
        <v>TRAD</v>
      </c>
      <c r="F596" s="246" t="str">
        <f>VLOOKUP(Table4[[#This Row],[Cred Code]],CredCode16[],9,FALSE)</f>
        <v>NPWI</v>
      </c>
    </row>
    <row r="597" spans="1:6" hidden="1" x14ac:dyDescent="0.35">
      <c r="A597" s="245" t="s">
        <v>215</v>
      </c>
      <c r="B597" s="143"/>
      <c r="C597" s="143"/>
      <c r="D597" s="143" t="s">
        <v>150</v>
      </c>
      <c r="E597" s="142" t="str">
        <f>VLOOKUP(Table4[[#This Row],[Cred Code]],CredCode16[],3,FALSE)</f>
        <v>TRAD</v>
      </c>
      <c r="F597" s="246" t="str">
        <f>VLOOKUP(Table4[[#This Row],[Cred Code]],CredCode16[],9,FALSE)</f>
        <v>NPWI</v>
      </c>
    </row>
    <row r="598" spans="1:6" hidden="1" x14ac:dyDescent="0.35">
      <c r="A598" s="245" t="s">
        <v>215</v>
      </c>
      <c r="B598" s="143"/>
      <c r="C598" s="143"/>
      <c r="D598" s="143" t="s">
        <v>150</v>
      </c>
      <c r="E598" s="142" t="str">
        <f>VLOOKUP(Table4[[#This Row],[Cred Code]],CredCode16[],3,FALSE)</f>
        <v>TRAD</v>
      </c>
      <c r="F598" s="246" t="str">
        <f>VLOOKUP(Table4[[#This Row],[Cred Code]],CredCode16[],9,FALSE)</f>
        <v>NPWI</v>
      </c>
    </row>
    <row r="599" spans="1:6" hidden="1" x14ac:dyDescent="0.35">
      <c r="A599" s="245" t="s">
        <v>215</v>
      </c>
      <c r="B599" s="143"/>
      <c r="C599" s="143"/>
      <c r="D599" s="143" t="s">
        <v>150</v>
      </c>
      <c r="E599" s="142" t="str">
        <f>VLOOKUP(Table4[[#This Row],[Cred Code]],CredCode16[],3,FALSE)</f>
        <v>TRAD</v>
      </c>
      <c r="F599" s="246" t="str">
        <f>VLOOKUP(Table4[[#This Row],[Cred Code]],CredCode16[],9,FALSE)</f>
        <v>NPWI</v>
      </c>
    </row>
    <row r="600" spans="1:6" hidden="1" x14ac:dyDescent="0.35">
      <c r="A600" s="244" t="s">
        <v>215</v>
      </c>
      <c r="B600" s="142"/>
      <c r="C600" s="142"/>
      <c r="D600" s="142" t="s">
        <v>150</v>
      </c>
      <c r="E600" s="142" t="str">
        <f>VLOOKUP(Table4[[#This Row],[Cred Code]],CredCode16[],3,FALSE)</f>
        <v>TRAD</v>
      </c>
      <c r="F600" s="246" t="str">
        <f>VLOOKUP(Table4[[#This Row],[Cred Code]],CredCode16[],9,FALSE)</f>
        <v>NPWI</v>
      </c>
    </row>
    <row r="601" spans="1:6" hidden="1" x14ac:dyDescent="0.35">
      <c r="A601" s="245" t="s">
        <v>215</v>
      </c>
      <c r="B601" s="143"/>
      <c r="C601" s="143"/>
      <c r="D601" s="143" t="s">
        <v>150</v>
      </c>
      <c r="E601" s="142" t="str">
        <f>VLOOKUP(Table4[[#This Row],[Cred Code]],CredCode16[],3,FALSE)</f>
        <v>TRAD</v>
      </c>
      <c r="F601" s="246" t="str">
        <f>VLOOKUP(Table4[[#This Row],[Cred Code]],CredCode16[],9,FALSE)</f>
        <v>NPWI</v>
      </c>
    </row>
    <row r="602" spans="1:6" hidden="1" x14ac:dyDescent="0.35">
      <c r="A602" s="245" t="s">
        <v>239</v>
      </c>
      <c r="B602" s="143"/>
      <c r="C602" s="143"/>
      <c r="D602" s="143" t="s">
        <v>150</v>
      </c>
      <c r="E602" s="142" t="str">
        <f>VLOOKUP(Table4[[#This Row],[Cred Code]],CredCode16[],3,FALSE)</f>
        <v>TRAD</v>
      </c>
      <c r="F602" s="246" t="str">
        <f>VLOOKUP(Table4[[#This Row],[Cred Code]],CredCode16[],9,FALSE)</f>
        <v>Nursing (BSN)</v>
      </c>
    </row>
    <row r="603" spans="1:6" hidden="1" x14ac:dyDescent="0.35">
      <c r="A603" s="244" t="s">
        <v>239</v>
      </c>
      <c r="B603" s="142"/>
      <c r="C603" s="142"/>
      <c r="D603" s="142" t="s">
        <v>150</v>
      </c>
      <c r="E603" s="142" t="str">
        <f>VLOOKUP(Table4[[#This Row],[Cred Code]],CredCode16[],3,FALSE)</f>
        <v>TRAD</v>
      </c>
      <c r="F603" s="246" t="str">
        <f>VLOOKUP(Table4[[#This Row],[Cred Code]],CredCode16[],9,FALSE)</f>
        <v>Nursing (BSN)</v>
      </c>
    </row>
    <row r="604" spans="1:6" hidden="1" x14ac:dyDescent="0.35">
      <c r="A604" s="245" t="s">
        <v>239</v>
      </c>
      <c r="B604" s="143"/>
      <c r="C604" s="143"/>
      <c r="D604" s="143" t="s">
        <v>150</v>
      </c>
      <c r="E604" s="142" t="str">
        <f>VLOOKUP(Table4[[#This Row],[Cred Code]],CredCode16[],3,FALSE)</f>
        <v>TRAD</v>
      </c>
      <c r="F604" s="246" t="str">
        <f>VLOOKUP(Table4[[#This Row],[Cred Code]],CredCode16[],9,FALSE)</f>
        <v>Nursing (BSN)</v>
      </c>
    </row>
    <row r="605" spans="1:6" hidden="1" x14ac:dyDescent="0.35">
      <c r="A605" s="244" t="s">
        <v>239</v>
      </c>
      <c r="B605" s="142"/>
      <c r="C605" s="142"/>
      <c r="D605" s="142" t="s">
        <v>150</v>
      </c>
      <c r="E605" s="142" t="str">
        <f>VLOOKUP(Table4[[#This Row],[Cred Code]],CredCode16[],3,FALSE)</f>
        <v>TRAD</v>
      </c>
      <c r="F605" s="246" t="str">
        <f>VLOOKUP(Table4[[#This Row],[Cred Code]],CredCode16[],9,FALSE)</f>
        <v>Nursing (BSN)</v>
      </c>
    </row>
    <row r="606" spans="1:6" hidden="1" x14ac:dyDescent="0.35">
      <c r="A606" s="245" t="s">
        <v>239</v>
      </c>
      <c r="B606" s="143"/>
      <c r="C606" s="143"/>
      <c r="D606" s="143" t="s">
        <v>150</v>
      </c>
      <c r="E606" s="142" t="str">
        <f>VLOOKUP(Table4[[#This Row],[Cred Code]],CredCode16[],3,FALSE)</f>
        <v>TRAD</v>
      </c>
      <c r="F606" s="246" t="str">
        <f>VLOOKUP(Table4[[#This Row],[Cred Code]],CredCode16[],9,FALSE)</f>
        <v>Nursing (BSN)</v>
      </c>
    </row>
    <row r="607" spans="1:6" hidden="1" x14ac:dyDescent="0.35">
      <c r="A607" s="244" t="s">
        <v>239</v>
      </c>
      <c r="B607" s="142"/>
      <c r="C607" s="142"/>
      <c r="D607" s="142" t="s">
        <v>150</v>
      </c>
      <c r="E607" s="142" t="str">
        <f>VLOOKUP(Table4[[#This Row],[Cred Code]],CredCode16[],3,FALSE)</f>
        <v>TRAD</v>
      </c>
      <c r="F607" s="246" t="str">
        <f>VLOOKUP(Table4[[#This Row],[Cred Code]],CredCode16[],9,FALSE)</f>
        <v>Nursing (BSN)</v>
      </c>
    </row>
    <row r="608" spans="1:6" hidden="1" x14ac:dyDescent="0.35">
      <c r="A608" s="245" t="s">
        <v>219</v>
      </c>
      <c r="B608" s="143"/>
      <c r="C608" s="143"/>
      <c r="D608" s="143" t="s">
        <v>150</v>
      </c>
      <c r="E608" s="142" t="str">
        <f>VLOOKUP(Table4[[#This Row],[Cred Code]],CredCode16[],3,FALSE)</f>
        <v>GRAD</v>
      </c>
      <c r="F608" s="246" t="str">
        <f>VLOOKUP(Table4[[#This Row],[Cred Code]],CredCode16[],9,FALSE)</f>
        <v>Organizational Leadership (MOL)</v>
      </c>
    </row>
    <row r="609" spans="1:6" hidden="1" x14ac:dyDescent="0.35">
      <c r="A609" s="244" t="s">
        <v>219</v>
      </c>
      <c r="B609" s="142"/>
      <c r="C609" s="142"/>
      <c r="D609" s="142" t="s">
        <v>150</v>
      </c>
      <c r="E609" s="142" t="str">
        <f>VLOOKUP(Table4[[#This Row],[Cred Code]],CredCode16[],3,FALSE)</f>
        <v>GRAD</v>
      </c>
      <c r="F609" s="246" t="str">
        <f>VLOOKUP(Table4[[#This Row],[Cred Code]],CredCode16[],9,FALSE)</f>
        <v>Organizational Leadership (MOL)</v>
      </c>
    </row>
    <row r="610" spans="1:6" hidden="1" x14ac:dyDescent="0.35">
      <c r="A610" s="245" t="s">
        <v>219</v>
      </c>
      <c r="B610" s="143"/>
      <c r="C610" s="143"/>
      <c r="D610" s="143" t="s">
        <v>150</v>
      </c>
      <c r="E610" s="142" t="str">
        <f>VLOOKUP(Table4[[#This Row],[Cred Code]],CredCode16[],3,FALSE)</f>
        <v>GRAD</v>
      </c>
      <c r="F610" s="246" t="str">
        <f>VLOOKUP(Table4[[#This Row],[Cred Code]],CredCode16[],9,FALSE)</f>
        <v>Organizational Leadership (MOL)</v>
      </c>
    </row>
    <row r="611" spans="1:6" hidden="1" x14ac:dyDescent="0.35">
      <c r="A611" s="244" t="s">
        <v>219</v>
      </c>
      <c r="B611" s="142"/>
      <c r="C611" s="142"/>
      <c r="D611" s="142" t="s">
        <v>150</v>
      </c>
      <c r="E611" s="142" t="str">
        <f>VLOOKUP(Table4[[#This Row],[Cred Code]],CredCode16[],3,FALSE)</f>
        <v>GRAD</v>
      </c>
      <c r="F611" s="246" t="str">
        <f>VLOOKUP(Table4[[#This Row],[Cred Code]],CredCode16[],9,FALSE)</f>
        <v>Organizational Leadership (MOL)</v>
      </c>
    </row>
    <row r="612" spans="1:6" hidden="1" x14ac:dyDescent="0.35">
      <c r="A612" s="245" t="s">
        <v>219</v>
      </c>
      <c r="B612" s="143"/>
      <c r="C612" s="143"/>
      <c r="D612" s="143" t="s">
        <v>150</v>
      </c>
      <c r="E612" s="142" t="str">
        <f>VLOOKUP(Table4[[#This Row],[Cred Code]],CredCode16[],3,FALSE)</f>
        <v>GRAD</v>
      </c>
      <c r="F612" s="246" t="str">
        <f>VLOOKUP(Table4[[#This Row],[Cred Code]],CredCode16[],9,FALSE)</f>
        <v>Organizational Leadership (MOL)</v>
      </c>
    </row>
    <row r="613" spans="1:6" hidden="1" x14ac:dyDescent="0.35">
      <c r="A613" s="244" t="s">
        <v>219</v>
      </c>
      <c r="B613" s="142"/>
      <c r="C613" s="142"/>
      <c r="D613" s="142" t="s">
        <v>150</v>
      </c>
      <c r="E613" s="142" t="str">
        <f>VLOOKUP(Table4[[#This Row],[Cred Code]],CredCode16[],3,FALSE)</f>
        <v>GRAD</v>
      </c>
      <c r="F613" s="246" t="str">
        <f>VLOOKUP(Table4[[#This Row],[Cred Code]],CredCode16[],9,FALSE)</f>
        <v>Organizational Leadership (MOL)</v>
      </c>
    </row>
    <row r="614" spans="1:6" hidden="1" x14ac:dyDescent="0.35">
      <c r="A614" s="245" t="s">
        <v>219</v>
      </c>
      <c r="B614" s="143"/>
      <c r="C614" s="143"/>
      <c r="D614" s="143" t="s">
        <v>150</v>
      </c>
      <c r="E614" s="142" t="str">
        <f>VLOOKUP(Table4[[#This Row],[Cred Code]],CredCode16[],3,FALSE)</f>
        <v>GRAD</v>
      </c>
      <c r="F614" s="246" t="str">
        <f>VLOOKUP(Table4[[#This Row],[Cred Code]],CredCode16[],9,FALSE)</f>
        <v>Organizational Leadership (MOL)</v>
      </c>
    </row>
    <row r="615" spans="1:6" hidden="1" x14ac:dyDescent="0.35">
      <c r="A615" s="244" t="s">
        <v>219</v>
      </c>
      <c r="B615" s="142"/>
      <c r="C615" s="142"/>
      <c r="D615" s="142" t="s">
        <v>150</v>
      </c>
      <c r="E615" s="142" t="str">
        <f>VLOOKUP(Table4[[#This Row],[Cred Code]],CredCode16[],3,FALSE)</f>
        <v>GRAD</v>
      </c>
      <c r="F615" s="246" t="str">
        <f>VLOOKUP(Table4[[#This Row],[Cred Code]],CredCode16[],9,FALSE)</f>
        <v>Organizational Leadership (MOL)</v>
      </c>
    </row>
    <row r="616" spans="1:6" hidden="1" x14ac:dyDescent="0.35">
      <c r="A616" s="245" t="s">
        <v>219</v>
      </c>
      <c r="B616" s="143"/>
      <c r="C616" s="143"/>
      <c r="D616" s="143" t="s">
        <v>150</v>
      </c>
      <c r="E616" s="142" t="str">
        <f>VLOOKUP(Table4[[#This Row],[Cred Code]],CredCode16[],3,FALSE)</f>
        <v>GRAD</v>
      </c>
      <c r="F616" s="246" t="str">
        <f>VLOOKUP(Table4[[#This Row],[Cred Code]],CredCode16[],9,FALSE)</f>
        <v>Organizational Leadership (MOL)</v>
      </c>
    </row>
    <row r="617" spans="1:6" hidden="1" x14ac:dyDescent="0.35">
      <c r="A617" s="244" t="s">
        <v>219</v>
      </c>
      <c r="B617" s="142"/>
      <c r="C617" s="142"/>
      <c r="D617" s="142" t="s">
        <v>150</v>
      </c>
      <c r="E617" s="142" t="str">
        <f>VLOOKUP(Table4[[#This Row],[Cred Code]],CredCode16[],3,FALSE)</f>
        <v>GRAD</v>
      </c>
      <c r="F617" s="246" t="str">
        <f>VLOOKUP(Table4[[#This Row],[Cred Code]],CredCode16[],9,FALSE)</f>
        <v>Organizational Leadership (MOL)</v>
      </c>
    </row>
    <row r="618" spans="1:6" hidden="1" x14ac:dyDescent="0.35">
      <c r="A618" s="245" t="s">
        <v>219</v>
      </c>
      <c r="B618" s="143"/>
      <c r="C618" s="143"/>
      <c r="D618" s="143" t="s">
        <v>150</v>
      </c>
      <c r="E618" s="142" t="str">
        <f>VLOOKUP(Table4[[#This Row],[Cred Code]],CredCode16[],3,FALSE)</f>
        <v>GRAD</v>
      </c>
      <c r="F618" s="246" t="str">
        <f>VLOOKUP(Table4[[#This Row],[Cred Code]],CredCode16[],9,FALSE)</f>
        <v>Organizational Leadership (MOL)</v>
      </c>
    </row>
    <row r="619" spans="1:6" hidden="1" x14ac:dyDescent="0.35">
      <c r="A619" s="244" t="s">
        <v>219</v>
      </c>
      <c r="B619" s="142"/>
      <c r="C619" s="142"/>
      <c r="D619" s="142" t="s">
        <v>150</v>
      </c>
      <c r="E619" s="142" t="str">
        <f>VLOOKUP(Table4[[#This Row],[Cred Code]],CredCode16[],3,FALSE)</f>
        <v>GRAD</v>
      </c>
      <c r="F619" s="246" t="str">
        <f>VLOOKUP(Table4[[#This Row],[Cred Code]],CredCode16[],9,FALSE)</f>
        <v>Organizational Leadership (MOL)</v>
      </c>
    </row>
    <row r="620" spans="1:6" hidden="1" x14ac:dyDescent="0.35">
      <c r="A620" s="245" t="s">
        <v>219</v>
      </c>
      <c r="B620" s="143"/>
      <c r="C620" s="143"/>
      <c r="D620" s="143" t="s">
        <v>150</v>
      </c>
      <c r="E620" s="142" t="str">
        <f>VLOOKUP(Table4[[#This Row],[Cred Code]],CredCode16[],3,FALSE)</f>
        <v>GRAD</v>
      </c>
      <c r="F620" s="246" t="str">
        <f>VLOOKUP(Table4[[#This Row],[Cred Code]],CredCode16[],9,FALSE)</f>
        <v>Organizational Leadership (MOL)</v>
      </c>
    </row>
    <row r="621" spans="1:6" hidden="1" x14ac:dyDescent="0.35">
      <c r="A621" s="244" t="s">
        <v>219</v>
      </c>
      <c r="B621" s="142"/>
      <c r="C621" s="142"/>
      <c r="D621" s="142" t="s">
        <v>150</v>
      </c>
      <c r="E621" s="142" t="str">
        <f>VLOOKUP(Table4[[#This Row],[Cred Code]],CredCode16[],3,FALSE)</f>
        <v>GRAD</v>
      </c>
      <c r="F621" s="246" t="str">
        <f>VLOOKUP(Table4[[#This Row],[Cred Code]],CredCode16[],9,FALSE)</f>
        <v>Organizational Leadership (MOL)</v>
      </c>
    </row>
    <row r="622" spans="1:6" hidden="1" x14ac:dyDescent="0.35">
      <c r="A622" s="244" t="s">
        <v>219</v>
      </c>
      <c r="B622" s="142"/>
      <c r="C622" s="142"/>
      <c r="D622" s="142" t="s">
        <v>150</v>
      </c>
      <c r="E622" s="142" t="str">
        <f>VLOOKUP(Table4[[#This Row],[Cred Code]],CredCode16[],3,FALSE)</f>
        <v>GRAD</v>
      </c>
      <c r="F622" s="246" t="str">
        <f>VLOOKUP(Table4[[#This Row],[Cred Code]],CredCode16[],9,FALSE)</f>
        <v>Organizational Leadership (MOL)</v>
      </c>
    </row>
    <row r="623" spans="1:6" hidden="1" x14ac:dyDescent="0.35">
      <c r="A623" s="245" t="s">
        <v>219</v>
      </c>
      <c r="B623" s="143"/>
      <c r="C623" s="143"/>
      <c r="D623" s="143" t="s">
        <v>150</v>
      </c>
      <c r="E623" s="142" t="str">
        <f>VLOOKUP(Table4[[#This Row],[Cred Code]],CredCode16[],3,FALSE)</f>
        <v>GRAD</v>
      </c>
      <c r="F623" s="246" t="str">
        <f>VLOOKUP(Table4[[#This Row],[Cred Code]],CredCode16[],9,FALSE)</f>
        <v>Organizational Leadership (MOL)</v>
      </c>
    </row>
    <row r="624" spans="1:6" hidden="1" x14ac:dyDescent="0.35">
      <c r="A624" s="244" t="s">
        <v>219</v>
      </c>
      <c r="B624" s="142"/>
      <c r="C624" s="142"/>
      <c r="D624" s="142" t="s">
        <v>150</v>
      </c>
      <c r="E624" s="142" t="str">
        <f>VLOOKUP(Table4[[#This Row],[Cred Code]],CredCode16[],3,FALSE)</f>
        <v>GRAD</v>
      </c>
      <c r="F624" s="246" t="str">
        <f>VLOOKUP(Table4[[#This Row],[Cred Code]],CredCode16[],9,FALSE)</f>
        <v>Organizational Leadership (MOL)</v>
      </c>
    </row>
    <row r="625" spans="1:6" hidden="1" x14ac:dyDescent="0.35">
      <c r="A625" s="245" t="s">
        <v>219</v>
      </c>
      <c r="B625" s="143"/>
      <c r="C625" s="143"/>
      <c r="D625" s="143" t="s">
        <v>150</v>
      </c>
      <c r="E625" s="142" t="str">
        <f>VLOOKUP(Table4[[#This Row],[Cred Code]],CredCode16[],3,FALSE)</f>
        <v>GRAD</v>
      </c>
      <c r="F625" s="246" t="str">
        <f>VLOOKUP(Table4[[#This Row],[Cred Code]],CredCode16[],9,FALSE)</f>
        <v>Organizational Leadership (MOL)</v>
      </c>
    </row>
    <row r="626" spans="1:6" hidden="1" x14ac:dyDescent="0.35">
      <c r="A626" s="244" t="s">
        <v>219</v>
      </c>
      <c r="B626" s="142"/>
      <c r="C626" s="142"/>
      <c r="D626" s="142" t="s">
        <v>150</v>
      </c>
      <c r="E626" s="142" t="str">
        <f>VLOOKUP(Table4[[#This Row],[Cred Code]],CredCode16[],3,FALSE)</f>
        <v>GRAD</v>
      </c>
      <c r="F626" s="246" t="str">
        <f>VLOOKUP(Table4[[#This Row],[Cred Code]],CredCode16[],9,FALSE)</f>
        <v>Organizational Leadership (MOL)</v>
      </c>
    </row>
    <row r="627" spans="1:6" hidden="1" x14ac:dyDescent="0.35">
      <c r="A627" s="245" t="s">
        <v>219</v>
      </c>
      <c r="B627" s="143"/>
      <c r="C627" s="143"/>
      <c r="D627" s="143" t="s">
        <v>150</v>
      </c>
      <c r="E627" s="142" t="str">
        <f>VLOOKUP(Table4[[#This Row],[Cred Code]],CredCode16[],3,FALSE)</f>
        <v>GRAD</v>
      </c>
      <c r="F627" s="246" t="str">
        <f>VLOOKUP(Table4[[#This Row],[Cred Code]],CredCode16[],9,FALSE)</f>
        <v>Organizational Leadership (MOL)</v>
      </c>
    </row>
    <row r="628" spans="1:6" hidden="1" x14ac:dyDescent="0.35">
      <c r="A628" s="244" t="s">
        <v>219</v>
      </c>
      <c r="B628" s="142"/>
      <c r="C628" s="142"/>
      <c r="D628" s="142" t="s">
        <v>150</v>
      </c>
      <c r="E628" s="142" t="str">
        <f>VLOOKUP(Table4[[#This Row],[Cred Code]],CredCode16[],3,FALSE)</f>
        <v>GRAD</v>
      </c>
      <c r="F628" s="246" t="str">
        <f>VLOOKUP(Table4[[#This Row],[Cred Code]],CredCode16[],9,FALSE)</f>
        <v>Organizational Leadership (MOL)</v>
      </c>
    </row>
    <row r="629" spans="1:6" hidden="1" x14ac:dyDescent="0.35">
      <c r="A629" s="245" t="s">
        <v>219</v>
      </c>
      <c r="B629" s="143"/>
      <c r="C629" s="143"/>
      <c r="D629" s="143" t="s">
        <v>150</v>
      </c>
      <c r="E629" s="142" t="str">
        <f>VLOOKUP(Table4[[#This Row],[Cred Code]],CredCode16[],3,FALSE)</f>
        <v>GRAD</v>
      </c>
      <c r="F629" s="246" t="str">
        <f>VLOOKUP(Table4[[#This Row],[Cred Code]],CredCode16[],9,FALSE)</f>
        <v>Organizational Leadership (MOL)</v>
      </c>
    </row>
    <row r="630" spans="1:6" hidden="1" x14ac:dyDescent="0.35">
      <c r="A630" s="244" t="s">
        <v>220</v>
      </c>
      <c r="B630" s="142" t="s">
        <v>160</v>
      </c>
      <c r="C630" s="142"/>
      <c r="D630" s="142" t="s">
        <v>136</v>
      </c>
      <c r="E630" s="142" t="str">
        <f>VLOOKUP(Table4[[#This Row],[Cred Code]],CredCode16[],3,FALSE)</f>
        <v>GRAD</v>
      </c>
      <c r="F630" s="246" t="str">
        <f>VLOOKUP(Table4[[#This Row],[Cred Code]],CredCode16[],9,FALSE)</f>
        <v>Physician Assistant (MSM)</v>
      </c>
    </row>
    <row r="631" spans="1:6" hidden="1" x14ac:dyDescent="0.35">
      <c r="A631" s="245" t="s">
        <v>220</v>
      </c>
      <c r="B631" s="143"/>
      <c r="C631" s="143"/>
      <c r="D631" s="143" t="s">
        <v>150</v>
      </c>
      <c r="E631" s="142" t="str">
        <f>VLOOKUP(Table4[[#This Row],[Cred Code]],CredCode16[],3,FALSE)</f>
        <v>GRAD</v>
      </c>
      <c r="F631" s="246" t="str">
        <f>VLOOKUP(Table4[[#This Row],[Cred Code]],CredCode16[],9,FALSE)</f>
        <v>Physician Assistant (MSM)</v>
      </c>
    </row>
    <row r="632" spans="1:6" hidden="1" x14ac:dyDescent="0.35">
      <c r="A632" s="244" t="s">
        <v>220</v>
      </c>
      <c r="B632" s="142"/>
      <c r="C632" s="142"/>
      <c r="D632" s="142" t="s">
        <v>150</v>
      </c>
      <c r="E632" s="142" t="str">
        <f>VLOOKUP(Table4[[#This Row],[Cred Code]],CredCode16[],3,FALSE)</f>
        <v>GRAD</v>
      </c>
      <c r="F632" s="246" t="str">
        <f>VLOOKUP(Table4[[#This Row],[Cred Code]],CredCode16[],9,FALSE)</f>
        <v>Physician Assistant (MSM)</v>
      </c>
    </row>
    <row r="633" spans="1:6" hidden="1" x14ac:dyDescent="0.35">
      <c r="A633" s="245" t="s">
        <v>220</v>
      </c>
      <c r="B633" s="143"/>
      <c r="C633" s="143"/>
      <c r="D633" s="143" t="s">
        <v>150</v>
      </c>
      <c r="E633" s="142" t="str">
        <f>VLOOKUP(Table4[[#This Row],[Cred Code]],CredCode16[],3,FALSE)</f>
        <v>GRAD</v>
      </c>
      <c r="F633" s="246" t="str">
        <f>VLOOKUP(Table4[[#This Row],[Cred Code]],CredCode16[],9,FALSE)</f>
        <v>Physician Assistant (MSM)</v>
      </c>
    </row>
    <row r="634" spans="1:6" hidden="1" x14ac:dyDescent="0.35">
      <c r="A634" s="244" t="s">
        <v>220</v>
      </c>
      <c r="B634" s="142"/>
      <c r="C634" s="142"/>
      <c r="D634" s="142" t="s">
        <v>150</v>
      </c>
      <c r="E634" s="142" t="str">
        <f>VLOOKUP(Table4[[#This Row],[Cred Code]],CredCode16[],3,FALSE)</f>
        <v>GRAD</v>
      </c>
      <c r="F634" s="246" t="str">
        <f>VLOOKUP(Table4[[#This Row],[Cred Code]],CredCode16[],9,FALSE)</f>
        <v>Physician Assistant (MSM)</v>
      </c>
    </row>
    <row r="635" spans="1:6" hidden="1" x14ac:dyDescent="0.35">
      <c r="A635" s="245" t="s">
        <v>220</v>
      </c>
      <c r="B635" s="143"/>
      <c r="C635" s="143"/>
      <c r="D635" s="143" t="s">
        <v>150</v>
      </c>
      <c r="E635" s="142" t="str">
        <f>VLOOKUP(Table4[[#This Row],[Cred Code]],CredCode16[],3,FALSE)</f>
        <v>GRAD</v>
      </c>
      <c r="F635" s="246" t="str">
        <f>VLOOKUP(Table4[[#This Row],[Cred Code]],CredCode16[],9,FALSE)</f>
        <v>Physician Assistant (MSM)</v>
      </c>
    </row>
    <row r="636" spans="1:6" hidden="1" x14ac:dyDescent="0.35">
      <c r="A636" s="244" t="s">
        <v>220</v>
      </c>
      <c r="B636" s="142"/>
      <c r="C636" s="142"/>
      <c r="D636" s="142" t="s">
        <v>150</v>
      </c>
      <c r="E636" s="142" t="str">
        <f>VLOOKUP(Table4[[#This Row],[Cred Code]],CredCode16[],3,FALSE)</f>
        <v>GRAD</v>
      </c>
      <c r="F636" s="246" t="str">
        <f>VLOOKUP(Table4[[#This Row],[Cred Code]],CredCode16[],9,FALSE)</f>
        <v>Physician Assistant (MSM)</v>
      </c>
    </row>
    <row r="637" spans="1:6" hidden="1" x14ac:dyDescent="0.35">
      <c r="A637" s="245" t="s">
        <v>220</v>
      </c>
      <c r="B637" s="143"/>
      <c r="C637" s="143"/>
      <c r="D637" s="143" t="s">
        <v>150</v>
      </c>
      <c r="E637" s="142" t="str">
        <f>VLOOKUP(Table4[[#This Row],[Cred Code]],CredCode16[],3,FALSE)</f>
        <v>GRAD</v>
      </c>
      <c r="F637" s="246" t="str">
        <f>VLOOKUP(Table4[[#This Row],[Cred Code]],CredCode16[],9,FALSE)</f>
        <v>Physician Assistant (MSM)</v>
      </c>
    </row>
    <row r="638" spans="1:6" hidden="1" x14ac:dyDescent="0.35">
      <c r="A638" s="244" t="s">
        <v>220</v>
      </c>
      <c r="B638" s="142"/>
      <c r="C638" s="142"/>
      <c r="D638" s="142" t="s">
        <v>150</v>
      </c>
      <c r="E638" s="142" t="str">
        <f>VLOOKUP(Table4[[#This Row],[Cred Code]],CredCode16[],3,FALSE)</f>
        <v>GRAD</v>
      </c>
      <c r="F638" s="246" t="str">
        <f>VLOOKUP(Table4[[#This Row],[Cred Code]],CredCode16[],9,FALSE)</f>
        <v>Physician Assistant (MSM)</v>
      </c>
    </row>
    <row r="639" spans="1:6" hidden="1" x14ac:dyDescent="0.35">
      <c r="A639" s="245" t="s">
        <v>220</v>
      </c>
      <c r="B639" s="143"/>
      <c r="C639" s="143"/>
      <c r="D639" s="143" t="s">
        <v>150</v>
      </c>
      <c r="E639" s="142" t="str">
        <f>VLOOKUP(Table4[[#This Row],[Cred Code]],CredCode16[],3,FALSE)</f>
        <v>GRAD</v>
      </c>
      <c r="F639" s="246" t="str">
        <f>VLOOKUP(Table4[[#This Row],[Cred Code]],CredCode16[],9,FALSE)</f>
        <v>Physician Assistant (MSM)</v>
      </c>
    </row>
    <row r="640" spans="1:6" hidden="1" x14ac:dyDescent="0.35">
      <c r="A640" s="244" t="s">
        <v>220</v>
      </c>
      <c r="B640" s="142"/>
      <c r="C640" s="142"/>
      <c r="D640" s="142" t="s">
        <v>150</v>
      </c>
      <c r="E640" s="142" t="str">
        <f>VLOOKUP(Table4[[#This Row],[Cred Code]],CredCode16[],3,FALSE)</f>
        <v>GRAD</v>
      </c>
      <c r="F640" s="246" t="str">
        <f>VLOOKUP(Table4[[#This Row],[Cred Code]],CredCode16[],9,FALSE)</f>
        <v>Physician Assistant (MSM)</v>
      </c>
    </row>
    <row r="641" spans="1:6" hidden="1" x14ac:dyDescent="0.35">
      <c r="A641" s="245" t="s">
        <v>220</v>
      </c>
      <c r="B641" s="143"/>
      <c r="C641" s="143"/>
      <c r="D641" s="143" t="s">
        <v>150</v>
      </c>
      <c r="E641" s="142" t="str">
        <f>VLOOKUP(Table4[[#This Row],[Cred Code]],CredCode16[],3,FALSE)</f>
        <v>GRAD</v>
      </c>
      <c r="F641" s="246" t="str">
        <f>VLOOKUP(Table4[[#This Row],[Cred Code]],CredCode16[],9,FALSE)</f>
        <v>Physician Assistant (MSM)</v>
      </c>
    </row>
    <row r="642" spans="1:6" hidden="1" x14ac:dyDescent="0.35">
      <c r="A642" s="244" t="s">
        <v>220</v>
      </c>
      <c r="B642" s="142"/>
      <c r="C642" s="142"/>
      <c r="D642" s="142" t="s">
        <v>150</v>
      </c>
      <c r="E642" s="142" t="str">
        <f>VLOOKUP(Table4[[#This Row],[Cred Code]],CredCode16[],3,FALSE)</f>
        <v>GRAD</v>
      </c>
      <c r="F642" s="246" t="str">
        <f>VLOOKUP(Table4[[#This Row],[Cred Code]],CredCode16[],9,FALSE)</f>
        <v>Physician Assistant (MSM)</v>
      </c>
    </row>
    <row r="643" spans="1:6" hidden="1" x14ac:dyDescent="0.35">
      <c r="A643" s="245" t="s">
        <v>220</v>
      </c>
      <c r="B643" s="143"/>
      <c r="C643" s="143"/>
      <c r="D643" s="143" t="s">
        <v>150</v>
      </c>
      <c r="E643" s="142" t="str">
        <f>VLOOKUP(Table4[[#This Row],[Cred Code]],CredCode16[],3,FALSE)</f>
        <v>GRAD</v>
      </c>
      <c r="F643" s="246" t="str">
        <f>VLOOKUP(Table4[[#This Row],[Cred Code]],CredCode16[],9,FALSE)</f>
        <v>Physician Assistant (MSM)</v>
      </c>
    </row>
    <row r="644" spans="1:6" hidden="1" x14ac:dyDescent="0.35">
      <c r="A644" s="244" t="s">
        <v>220</v>
      </c>
      <c r="B644" s="142"/>
      <c r="C644" s="142"/>
      <c r="D644" s="142" t="s">
        <v>150</v>
      </c>
      <c r="E644" s="142" t="str">
        <f>VLOOKUP(Table4[[#This Row],[Cred Code]],CredCode16[],3,FALSE)</f>
        <v>GRAD</v>
      </c>
      <c r="F644" s="246" t="str">
        <f>VLOOKUP(Table4[[#This Row],[Cred Code]],CredCode16[],9,FALSE)</f>
        <v>Physician Assistant (MSM)</v>
      </c>
    </row>
    <row r="645" spans="1:6" hidden="1" x14ac:dyDescent="0.35">
      <c r="A645" s="245" t="s">
        <v>220</v>
      </c>
      <c r="B645" s="143"/>
      <c r="C645" s="143"/>
      <c r="D645" s="143" t="s">
        <v>150</v>
      </c>
      <c r="E645" s="142" t="str">
        <f>VLOOKUP(Table4[[#This Row],[Cred Code]],CredCode16[],3,FALSE)</f>
        <v>GRAD</v>
      </c>
      <c r="F645" s="246" t="str">
        <f>VLOOKUP(Table4[[#This Row],[Cred Code]],CredCode16[],9,FALSE)</f>
        <v>Physician Assistant (MSM)</v>
      </c>
    </row>
    <row r="646" spans="1:6" hidden="1" x14ac:dyDescent="0.35">
      <c r="A646" s="244" t="s">
        <v>220</v>
      </c>
      <c r="B646" s="142"/>
      <c r="C646" s="142"/>
      <c r="D646" s="142" t="s">
        <v>150</v>
      </c>
      <c r="E646" s="142" t="str">
        <f>VLOOKUP(Table4[[#This Row],[Cred Code]],CredCode16[],3,FALSE)</f>
        <v>GRAD</v>
      </c>
      <c r="F646" s="246" t="str">
        <f>VLOOKUP(Table4[[#This Row],[Cred Code]],CredCode16[],9,FALSE)</f>
        <v>Physician Assistant (MSM)</v>
      </c>
    </row>
    <row r="647" spans="1:6" hidden="1" x14ac:dyDescent="0.35">
      <c r="A647" s="245" t="s">
        <v>220</v>
      </c>
      <c r="B647" s="143"/>
      <c r="C647" s="143"/>
      <c r="D647" s="143" t="s">
        <v>150</v>
      </c>
      <c r="E647" s="142" t="str">
        <f>VLOOKUP(Table4[[#This Row],[Cred Code]],CredCode16[],3,FALSE)</f>
        <v>GRAD</v>
      </c>
      <c r="F647" s="246" t="str">
        <f>VLOOKUP(Table4[[#This Row],[Cred Code]],CredCode16[],9,FALSE)</f>
        <v>Physician Assistant (MSM)</v>
      </c>
    </row>
    <row r="648" spans="1:6" hidden="1" x14ac:dyDescent="0.35">
      <c r="A648" s="244" t="s">
        <v>220</v>
      </c>
      <c r="B648" s="142"/>
      <c r="C648" s="142"/>
      <c r="D648" s="142" t="s">
        <v>150</v>
      </c>
      <c r="E648" s="142" t="str">
        <f>VLOOKUP(Table4[[#This Row],[Cred Code]],CredCode16[],3,FALSE)</f>
        <v>GRAD</v>
      </c>
      <c r="F648" s="246" t="str">
        <f>VLOOKUP(Table4[[#This Row],[Cred Code]],CredCode16[],9,FALSE)</f>
        <v>Physician Assistant (MSM)</v>
      </c>
    </row>
    <row r="649" spans="1:6" hidden="1" x14ac:dyDescent="0.35">
      <c r="A649" s="245" t="s">
        <v>220</v>
      </c>
      <c r="B649" s="143"/>
      <c r="C649" s="143"/>
      <c r="D649" s="143" t="s">
        <v>150</v>
      </c>
      <c r="E649" s="142" t="str">
        <f>VLOOKUP(Table4[[#This Row],[Cred Code]],CredCode16[],3,FALSE)</f>
        <v>GRAD</v>
      </c>
      <c r="F649" s="246" t="str">
        <f>VLOOKUP(Table4[[#This Row],[Cred Code]],CredCode16[],9,FALSE)</f>
        <v>Physician Assistant (MSM)</v>
      </c>
    </row>
    <row r="650" spans="1:6" hidden="1" x14ac:dyDescent="0.35">
      <c r="A650" s="244" t="s">
        <v>220</v>
      </c>
      <c r="B650" s="142"/>
      <c r="C650" s="142"/>
      <c r="D650" s="142" t="s">
        <v>150</v>
      </c>
      <c r="E650" s="142" t="str">
        <f>VLOOKUP(Table4[[#This Row],[Cred Code]],CredCode16[],3,FALSE)</f>
        <v>GRAD</v>
      </c>
      <c r="F650" s="246" t="str">
        <f>VLOOKUP(Table4[[#This Row],[Cred Code]],CredCode16[],9,FALSE)</f>
        <v>Physician Assistant (MSM)</v>
      </c>
    </row>
    <row r="651" spans="1:6" hidden="1" x14ac:dyDescent="0.35">
      <c r="A651" s="245" t="s">
        <v>220</v>
      </c>
      <c r="B651" s="143"/>
      <c r="C651" s="143"/>
      <c r="D651" s="143" t="s">
        <v>150</v>
      </c>
      <c r="E651" s="142" t="str">
        <f>VLOOKUP(Table4[[#This Row],[Cred Code]],CredCode16[],3,FALSE)</f>
        <v>GRAD</v>
      </c>
      <c r="F651" s="246" t="str">
        <f>VLOOKUP(Table4[[#This Row],[Cred Code]],CredCode16[],9,FALSE)</f>
        <v>Physician Assistant (MSM)</v>
      </c>
    </row>
    <row r="652" spans="1:6" hidden="1" x14ac:dyDescent="0.35">
      <c r="A652" s="244" t="s">
        <v>220</v>
      </c>
      <c r="B652" s="142"/>
      <c r="C652" s="142"/>
      <c r="D652" s="142" t="s">
        <v>150</v>
      </c>
      <c r="E652" s="142" t="str">
        <f>VLOOKUP(Table4[[#This Row],[Cred Code]],CredCode16[],3,FALSE)</f>
        <v>GRAD</v>
      </c>
      <c r="F652" s="246" t="str">
        <f>VLOOKUP(Table4[[#This Row],[Cred Code]],CredCode16[],9,FALSE)</f>
        <v>Physician Assistant (MSM)</v>
      </c>
    </row>
    <row r="653" spans="1:6" hidden="1" x14ac:dyDescent="0.35">
      <c r="A653" s="245" t="s">
        <v>220</v>
      </c>
      <c r="B653" s="143"/>
      <c r="C653" s="143"/>
      <c r="D653" s="143" t="s">
        <v>150</v>
      </c>
      <c r="E653" s="142" t="str">
        <f>VLOOKUP(Table4[[#This Row],[Cred Code]],CredCode16[],3,FALSE)</f>
        <v>GRAD</v>
      </c>
      <c r="F653" s="246" t="str">
        <f>VLOOKUP(Table4[[#This Row],[Cred Code]],CredCode16[],9,FALSE)</f>
        <v>Physician Assistant (MSM)</v>
      </c>
    </row>
    <row r="654" spans="1:6" hidden="1" x14ac:dyDescent="0.35">
      <c r="A654" s="244" t="s">
        <v>221</v>
      </c>
      <c r="B654" s="142"/>
      <c r="C654" s="142"/>
      <c r="D654" s="142" t="s">
        <v>150</v>
      </c>
      <c r="E654" s="142" t="str">
        <f>VLOOKUP(Table4[[#This Row],[Cred Code]],CredCode16[],3,FALSE)</f>
        <v>GRAD</v>
      </c>
      <c r="F654" s="246" t="str">
        <f>VLOOKUP(Table4[[#This Row],[Cred Code]],CredCode16[],9,FALSE)</f>
        <v>Religion (MA)</v>
      </c>
    </row>
    <row r="655" spans="1:6" hidden="1" x14ac:dyDescent="0.35">
      <c r="A655" s="245" t="s">
        <v>222</v>
      </c>
      <c r="B655" s="143"/>
      <c r="C655" s="143"/>
      <c r="D655" s="143" t="s">
        <v>150</v>
      </c>
      <c r="E655" s="142" t="str">
        <f>VLOOKUP(Table4[[#This Row],[Cred Code]],CredCode16[],3,FALSE)</f>
        <v>GRAD</v>
      </c>
      <c r="F655" s="246" t="str">
        <f>VLOOKUP(Table4[[#This Row],[Cred Code]],CredCode16[],9,FALSE)</f>
        <v>Religion (MA)</v>
      </c>
    </row>
    <row r="656" spans="1:6" x14ac:dyDescent="0.35">
      <c r="A656" s="244" t="s">
        <v>230</v>
      </c>
      <c r="B656" s="142" t="s">
        <v>122</v>
      </c>
      <c r="C656" s="142"/>
      <c r="D656" s="142" t="s">
        <v>136</v>
      </c>
      <c r="E656" s="142" t="str">
        <f>VLOOKUP(Table4[[#This Row],[Cred Code]],CredCode16[],3,FALSE)</f>
        <v>TRAD</v>
      </c>
      <c r="F656" s="246" t="str">
        <f>VLOOKUP(Table4[[#This Row],[Cred Code]],CredCode16[],9,FALSE)</f>
        <v>Religion (BA)</v>
      </c>
    </row>
    <row r="657" spans="1:6" hidden="1" x14ac:dyDescent="0.35">
      <c r="A657" s="244" t="s">
        <v>225</v>
      </c>
      <c r="B657" s="142"/>
      <c r="C657" s="142"/>
      <c r="D657" s="142" t="s">
        <v>150</v>
      </c>
      <c r="E657" s="142" t="str">
        <f>VLOOKUP(Table4[[#This Row],[Cred Code]],CredCode16[],3,FALSE)</f>
        <v>TRAD</v>
      </c>
      <c r="F657" s="246" t="str">
        <f>VLOOKUP(Table4[[#This Row],[Cred Code]],CredCode16[],9,FALSE)</f>
        <v>Religion (BA)</v>
      </c>
    </row>
    <row r="658" spans="1:6" hidden="1" x14ac:dyDescent="0.35">
      <c r="A658" s="245" t="s">
        <v>225</v>
      </c>
      <c r="B658" s="143"/>
      <c r="C658" s="143"/>
      <c r="D658" s="143" t="s">
        <v>150</v>
      </c>
      <c r="E658" s="142" t="str">
        <f>VLOOKUP(Table4[[#This Row],[Cred Code]],CredCode16[],3,FALSE)</f>
        <v>TRAD</v>
      </c>
      <c r="F658" s="246" t="str">
        <f>VLOOKUP(Table4[[#This Row],[Cred Code]],CredCode16[],9,FALSE)</f>
        <v>Religion (BA)</v>
      </c>
    </row>
    <row r="659" spans="1:6" hidden="1" x14ac:dyDescent="0.35">
      <c r="A659" s="244" t="s">
        <v>228</v>
      </c>
      <c r="B659" s="142"/>
      <c r="C659" s="142"/>
      <c r="D659" s="142" t="s">
        <v>150</v>
      </c>
      <c r="E659" s="142" t="str">
        <f>VLOOKUP(Table4[[#This Row],[Cred Code]],CredCode16[],3,FALSE)</f>
        <v>TRAD</v>
      </c>
      <c r="F659" s="246" t="str">
        <f>VLOOKUP(Table4[[#This Row],[Cred Code]],CredCode16[],9,FALSE)</f>
        <v>Religion (BA)</v>
      </c>
    </row>
    <row r="660" spans="1:6" hidden="1" x14ac:dyDescent="0.35">
      <c r="A660" s="245" t="s">
        <v>226</v>
      </c>
      <c r="B660" s="143"/>
      <c r="C660" s="143"/>
      <c r="D660" s="143" t="s">
        <v>150</v>
      </c>
      <c r="E660" s="142" t="str">
        <f>VLOOKUP(Table4[[#This Row],[Cred Code]],CredCode16[],3,FALSE)</f>
        <v>TRAD</v>
      </c>
      <c r="F660" s="246" t="str">
        <f>VLOOKUP(Table4[[#This Row],[Cred Code]],CredCode16[],9,FALSE)</f>
        <v>Religion (BA)</v>
      </c>
    </row>
    <row r="661" spans="1:6" hidden="1" x14ac:dyDescent="0.35">
      <c r="A661" s="244" t="s">
        <v>231</v>
      </c>
      <c r="B661" s="142"/>
      <c r="C661" s="142"/>
      <c r="D661" s="142" t="s">
        <v>150</v>
      </c>
      <c r="E661" s="142" t="str">
        <f>VLOOKUP(Table4[[#This Row],[Cred Code]],CredCode16[],3,FALSE)</f>
        <v>TRAD</v>
      </c>
      <c r="F661" s="246" t="str">
        <f>VLOOKUP(Table4[[#This Row],[Cred Code]],CredCode16[],9,FALSE)</f>
        <v>Religion (BA)</v>
      </c>
    </row>
    <row r="662" spans="1:6" hidden="1" x14ac:dyDescent="0.35">
      <c r="A662" s="245" t="s">
        <v>225</v>
      </c>
      <c r="B662" s="143"/>
      <c r="C662" s="143"/>
      <c r="D662" s="143" t="s">
        <v>150</v>
      </c>
      <c r="E662" s="142" t="str">
        <f>VLOOKUP(Table4[[#This Row],[Cred Code]],CredCode16[],3,FALSE)</f>
        <v>TRAD</v>
      </c>
      <c r="F662" s="246" t="str">
        <f>VLOOKUP(Table4[[#This Row],[Cred Code]],CredCode16[],9,FALSE)</f>
        <v>Religion (BA)</v>
      </c>
    </row>
    <row r="663" spans="1:6" hidden="1" x14ac:dyDescent="0.35">
      <c r="A663" s="244" t="s">
        <v>225</v>
      </c>
      <c r="B663" s="142"/>
      <c r="C663" s="142"/>
      <c r="D663" s="142" t="s">
        <v>150</v>
      </c>
      <c r="E663" s="142" t="str">
        <f>VLOOKUP(Table4[[#This Row],[Cred Code]],CredCode16[],3,FALSE)</f>
        <v>TRAD</v>
      </c>
      <c r="F663" s="246" t="str">
        <f>VLOOKUP(Table4[[#This Row],[Cred Code]],CredCode16[],9,FALSE)</f>
        <v>Religion (BA)</v>
      </c>
    </row>
    <row r="664" spans="1:6" hidden="1" x14ac:dyDescent="0.35">
      <c r="A664" s="244" t="s">
        <v>225</v>
      </c>
      <c r="B664" s="142"/>
      <c r="C664" s="142"/>
      <c r="D664" s="142" t="s">
        <v>150</v>
      </c>
      <c r="E664" s="142" t="str">
        <f>VLOOKUP(Table4[[#This Row],[Cred Code]],CredCode16[],3,FALSE)</f>
        <v>TRAD</v>
      </c>
      <c r="F664" s="246" t="str">
        <f>VLOOKUP(Table4[[#This Row],[Cred Code]],CredCode16[],9,FALSE)</f>
        <v>Religion (BA)</v>
      </c>
    </row>
    <row r="665" spans="1:6" hidden="1" x14ac:dyDescent="0.35">
      <c r="A665" s="245" t="s">
        <v>228</v>
      </c>
      <c r="B665" s="143"/>
      <c r="C665" s="143"/>
      <c r="D665" s="143" t="s">
        <v>150</v>
      </c>
      <c r="E665" s="142" t="str">
        <f>VLOOKUP(Table4[[#This Row],[Cred Code]],CredCode16[],3,FALSE)</f>
        <v>TRAD</v>
      </c>
      <c r="F665" s="246" t="str">
        <f>VLOOKUP(Table4[[#This Row],[Cred Code]],CredCode16[],9,FALSE)</f>
        <v>Religion (BA)</v>
      </c>
    </row>
    <row r="666" spans="1:6" hidden="1" x14ac:dyDescent="0.35">
      <c r="A666" s="244" t="s">
        <v>235</v>
      </c>
      <c r="B666" s="142" t="s">
        <v>237</v>
      </c>
      <c r="C666" s="142"/>
      <c r="D666" s="142" t="s">
        <v>136</v>
      </c>
      <c r="E666" s="142" t="str">
        <f>VLOOKUP(Table4[[#This Row],[Cred Code]],CredCode16[],3,FALSE)</f>
        <v>TRAD</v>
      </c>
      <c r="F666" s="246" t="str">
        <f>VLOOKUP(Table4[[#This Row],[Cred Code]],CredCode16[],9,FALSE)</f>
        <v>Science, Engineering, &amp; Math (BS)</v>
      </c>
    </row>
    <row r="667" spans="1:6" hidden="1" x14ac:dyDescent="0.35">
      <c r="A667" s="245" t="s">
        <v>235</v>
      </c>
      <c r="B667" s="143"/>
      <c r="C667" s="143"/>
      <c r="D667" s="143" t="s">
        <v>150</v>
      </c>
      <c r="E667" s="142" t="str">
        <f>VLOOKUP(Table4[[#This Row],[Cred Code]],CredCode16[],3,FALSE)</f>
        <v>TRAD</v>
      </c>
      <c r="F667" s="246" t="str">
        <f>VLOOKUP(Table4[[#This Row],[Cred Code]],CredCode16[],9,FALSE)</f>
        <v>Science, Engineering, &amp; Math (BS)</v>
      </c>
    </row>
    <row r="668" spans="1:6" hidden="1" x14ac:dyDescent="0.35">
      <c r="A668" s="244" t="s">
        <v>235</v>
      </c>
      <c r="B668" s="142"/>
      <c r="C668" s="142"/>
      <c r="D668" s="142" t="s">
        <v>150</v>
      </c>
      <c r="E668" s="142" t="str">
        <f>VLOOKUP(Table4[[#This Row],[Cred Code]],CredCode16[],3,FALSE)</f>
        <v>TRAD</v>
      </c>
      <c r="F668" s="246" t="str">
        <f>VLOOKUP(Table4[[#This Row],[Cred Code]],CredCode16[],9,FALSE)</f>
        <v>Science, Engineering, &amp; Math (BS)</v>
      </c>
    </row>
    <row r="669" spans="1:6" hidden="1" x14ac:dyDescent="0.35">
      <c r="A669" s="245" t="s">
        <v>236</v>
      </c>
      <c r="B669" s="143"/>
      <c r="C669" s="143"/>
      <c r="D669" s="143" t="s">
        <v>150</v>
      </c>
      <c r="E669" s="142" t="str">
        <f>VLOOKUP(Table4[[#This Row],[Cred Code]],CredCode16[],3,FALSE)</f>
        <v>TRAD</v>
      </c>
      <c r="F669" s="246" t="str">
        <f>VLOOKUP(Table4[[#This Row],[Cred Code]],CredCode16[],9,FALSE)</f>
        <v>Science, Engineering, &amp; Math (BS)</v>
      </c>
    </row>
    <row r="670" spans="1:6" hidden="1" x14ac:dyDescent="0.35">
      <c r="A670" s="244" t="s">
        <v>238</v>
      </c>
      <c r="B670" s="142"/>
      <c r="C670" s="142"/>
      <c r="D670" s="142" t="s">
        <v>150</v>
      </c>
      <c r="E670" s="142" t="str">
        <f>VLOOKUP(Table4[[#This Row],[Cred Code]],CredCode16[],3,FALSE)</f>
        <v>TRAD</v>
      </c>
      <c r="F670" s="246" t="str">
        <f>VLOOKUP(Table4[[#This Row],[Cred Code]],CredCode16[],9,FALSE)</f>
        <v>Science, Engineering, &amp; Math (BS)</v>
      </c>
    </row>
    <row r="671" spans="1:6" hidden="1" x14ac:dyDescent="0.35">
      <c r="A671" s="245" t="s">
        <v>240</v>
      </c>
      <c r="B671" s="143" t="s">
        <v>160</v>
      </c>
      <c r="C671" s="143"/>
      <c r="D671" s="143" t="s">
        <v>136</v>
      </c>
      <c r="E671" s="142" t="str">
        <f>VLOOKUP(Table4[[#This Row],[Cred Code]],CredCode16[],3,FALSE)</f>
        <v>TRAD</v>
      </c>
      <c r="F671" s="246" t="str">
        <f>VLOOKUP(Table4[[#This Row],[Cred Code]],CredCode16[],9,FALSE)</f>
        <v>Social &amp; Behavioral Sciences (BS/BA)</v>
      </c>
    </row>
    <row r="672" spans="1:6" hidden="1" x14ac:dyDescent="0.35">
      <c r="A672" s="244" t="s">
        <v>244</v>
      </c>
      <c r="B672" s="142"/>
      <c r="C672" s="142"/>
      <c r="D672" s="142" t="s">
        <v>150</v>
      </c>
      <c r="E672" s="142" t="str">
        <f>VLOOKUP(Table4[[#This Row],[Cred Code]],CredCode16[],3,FALSE)</f>
        <v>TRAD</v>
      </c>
      <c r="F672" s="246" t="str">
        <f>VLOOKUP(Table4[[#This Row],[Cred Code]],CredCode16[],9,FALSE)</f>
        <v>Social &amp; Behavioral Sciences (BS/BA)</v>
      </c>
    </row>
    <row r="673" spans="1:6" hidden="1" x14ac:dyDescent="0.35">
      <c r="A673" s="245" t="s">
        <v>244</v>
      </c>
      <c r="B673" s="143"/>
      <c r="C673" s="143"/>
      <c r="D673" s="143" t="s">
        <v>150</v>
      </c>
      <c r="E673" s="142" t="str">
        <f>VLOOKUP(Table4[[#This Row],[Cred Code]],CredCode16[],3,FALSE)</f>
        <v>TRAD</v>
      </c>
      <c r="F673" s="246" t="str">
        <f>VLOOKUP(Table4[[#This Row],[Cred Code]],CredCode16[],9,FALSE)</f>
        <v>Social &amp; Behavioral Sciences (BS/BA)</v>
      </c>
    </row>
    <row r="674" spans="1:6" hidden="1" x14ac:dyDescent="0.35">
      <c r="A674" s="244" t="s">
        <v>247</v>
      </c>
      <c r="B674" s="142"/>
      <c r="C674" s="142"/>
      <c r="D674" s="142" t="s">
        <v>150</v>
      </c>
      <c r="E674" s="142" t="str">
        <f>VLOOKUP(Table4[[#This Row],[Cred Code]],CredCode16[],3,FALSE)</f>
        <v>TRAD</v>
      </c>
      <c r="F674" s="246" t="str">
        <f>VLOOKUP(Table4[[#This Row],[Cred Code]],CredCode16[],9,FALSE)</f>
        <v>Social &amp; Behavioral Sciences (BS/BA)</v>
      </c>
    </row>
    <row r="675" spans="1:6" hidden="1" x14ac:dyDescent="0.35">
      <c r="A675" s="245" t="s">
        <v>240</v>
      </c>
      <c r="B675" s="143"/>
      <c r="C675" s="143"/>
      <c r="D675" s="143" t="s">
        <v>150</v>
      </c>
      <c r="E675" s="142" t="str">
        <f>VLOOKUP(Table4[[#This Row],[Cred Code]],CredCode16[],3,FALSE)</f>
        <v>TRAD</v>
      </c>
      <c r="F675" s="246" t="str">
        <f>VLOOKUP(Table4[[#This Row],[Cred Code]],CredCode16[],9,FALSE)</f>
        <v>Social &amp; Behavioral Sciences (BS/BA)</v>
      </c>
    </row>
    <row r="676" spans="1:6" hidden="1" x14ac:dyDescent="0.35">
      <c r="A676" s="244" t="s">
        <v>240</v>
      </c>
      <c r="B676" s="142"/>
      <c r="C676" s="142"/>
      <c r="D676" s="142" t="s">
        <v>150</v>
      </c>
      <c r="E676" s="142" t="str">
        <f>VLOOKUP(Table4[[#This Row],[Cred Code]],CredCode16[],3,FALSE)</f>
        <v>TRAD</v>
      </c>
      <c r="F676" s="246" t="str">
        <f>VLOOKUP(Table4[[#This Row],[Cred Code]],CredCode16[],9,FALSE)</f>
        <v>Social &amp; Behavioral Sciences (BS/BA)</v>
      </c>
    </row>
    <row r="677" spans="1:6" hidden="1" x14ac:dyDescent="0.35">
      <c r="A677" s="245" t="s">
        <v>240</v>
      </c>
      <c r="B677" s="143"/>
      <c r="C677" s="143"/>
      <c r="D677" s="143" t="s">
        <v>150</v>
      </c>
      <c r="E677" s="142" t="str">
        <f>VLOOKUP(Table4[[#This Row],[Cred Code]],CredCode16[],3,FALSE)</f>
        <v>TRAD</v>
      </c>
      <c r="F677" s="246" t="str">
        <f>VLOOKUP(Table4[[#This Row],[Cred Code]],CredCode16[],9,FALSE)</f>
        <v>Social &amp; Behavioral Sciences (BS/BA)</v>
      </c>
    </row>
    <row r="678" spans="1:6" hidden="1" x14ac:dyDescent="0.35">
      <c r="A678" s="244" t="s">
        <v>240</v>
      </c>
      <c r="B678" s="142"/>
      <c r="C678" s="142"/>
      <c r="D678" s="142" t="s">
        <v>150</v>
      </c>
      <c r="E678" s="142" t="str">
        <f>VLOOKUP(Table4[[#This Row],[Cred Code]],CredCode16[],3,FALSE)</f>
        <v>TRAD</v>
      </c>
      <c r="F678" s="246" t="str">
        <f>VLOOKUP(Table4[[#This Row],[Cred Code]],CredCode16[],9,FALSE)</f>
        <v>Social &amp; Behavioral Sciences (BS/BA)</v>
      </c>
    </row>
    <row r="679" spans="1:6" hidden="1" x14ac:dyDescent="0.35">
      <c r="A679" s="245" t="s">
        <v>240</v>
      </c>
      <c r="B679" s="143"/>
      <c r="C679" s="143"/>
      <c r="D679" s="143" t="s">
        <v>150</v>
      </c>
      <c r="E679" s="142" t="str">
        <f>VLOOKUP(Table4[[#This Row],[Cred Code]],CredCode16[],3,FALSE)</f>
        <v>TRAD</v>
      </c>
      <c r="F679" s="246" t="str">
        <f>VLOOKUP(Table4[[#This Row],[Cred Code]],CredCode16[],9,FALSE)</f>
        <v>Social &amp; Behavioral Sciences (BS/BA)</v>
      </c>
    </row>
    <row r="680" spans="1:6" hidden="1" x14ac:dyDescent="0.35">
      <c r="A680" s="244" t="s">
        <v>243</v>
      </c>
      <c r="B680" s="142"/>
      <c r="C680" s="142"/>
      <c r="D680" s="142" t="s">
        <v>150</v>
      </c>
      <c r="E680" s="142" t="str">
        <f>VLOOKUP(Table4[[#This Row],[Cred Code]],CredCode16[],3,FALSE)</f>
        <v>TRAD</v>
      </c>
      <c r="F680" s="246" t="str">
        <f>VLOOKUP(Table4[[#This Row],[Cred Code]],CredCode16[],9,FALSE)</f>
        <v>Social &amp; Behavioral Sciences (BS/BA)</v>
      </c>
    </row>
    <row r="681" spans="1:6" hidden="1" x14ac:dyDescent="0.35">
      <c r="A681" s="245" t="s">
        <v>241</v>
      </c>
      <c r="B681" s="143"/>
      <c r="C681" s="143"/>
      <c r="D681" s="143" t="s">
        <v>150</v>
      </c>
      <c r="E681" s="142" t="str">
        <f>VLOOKUP(Table4[[#This Row],[Cred Code]],CredCode16[],3,FALSE)</f>
        <v>TRAD</v>
      </c>
      <c r="F681" s="246" t="str">
        <f>VLOOKUP(Table4[[#This Row],[Cred Code]],CredCode16[],9,FALSE)</f>
        <v>Social &amp; Behavioral Sciences (BS/BA)</v>
      </c>
    </row>
    <row r="682" spans="1:6" hidden="1" x14ac:dyDescent="0.35">
      <c r="A682" s="244" t="s">
        <v>241</v>
      </c>
      <c r="B682" s="142"/>
      <c r="C682" s="142"/>
      <c r="D682" s="142" t="s">
        <v>150</v>
      </c>
      <c r="E682" s="142" t="str">
        <f>VLOOKUP(Table4[[#This Row],[Cred Code]],CredCode16[],3,FALSE)</f>
        <v>TRAD</v>
      </c>
      <c r="F682" s="246" t="str">
        <f>VLOOKUP(Table4[[#This Row],[Cred Code]],CredCode16[],9,FALSE)</f>
        <v>Social &amp; Behavioral Sciences (BS/BA)</v>
      </c>
    </row>
    <row r="683" spans="1:6" hidden="1" x14ac:dyDescent="0.35">
      <c r="A683" s="245" t="s">
        <v>241</v>
      </c>
      <c r="B683" s="143"/>
      <c r="C683" s="143"/>
      <c r="D683" s="143" t="s">
        <v>150</v>
      </c>
      <c r="E683" s="142" t="str">
        <f>VLOOKUP(Table4[[#This Row],[Cred Code]],CredCode16[],3,FALSE)</f>
        <v>TRAD</v>
      </c>
      <c r="F683" s="246" t="str">
        <f>VLOOKUP(Table4[[#This Row],[Cred Code]],CredCode16[],9,FALSE)</f>
        <v>Social &amp; Behavioral Sciences (BS/BA)</v>
      </c>
    </row>
    <row r="684" spans="1:6" hidden="1" x14ac:dyDescent="0.35">
      <c r="A684" s="244" t="s">
        <v>241</v>
      </c>
      <c r="B684" s="142"/>
      <c r="C684" s="142"/>
      <c r="D684" s="142" t="s">
        <v>150</v>
      </c>
      <c r="E684" s="142" t="str">
        <f>VLOOKUP(Table4[[#This Row],[Cred Code]],CredCode16[],3,FALSE)</f>
        <v>TRAD</v>
      </c>
      <c r="F684" s="246" t="str">
        <f>VLOOKUP(Table4[[#This Row],[Cred Code]],CredCode16[],9,FALSE)</f>
        <v>Social &amp; Behavioral Sciences (BS/BA)</v>
      </c>
    </row>
    <row r="685" spans="1:6" hidden="1" x14ac:dyDescent="0.35">
      <c r="A685" s="245" t="s">
        <v>240</v>
      </c>
      <c r="B685" s="143"/>
      <c r="C685" s="143"/>
      <c r="D685" s="143" t="s">
        <v>150</v>
      </c>
      <c r="E685" s="142" t="str">
        <f>VLOOKUP(Table4[[#This Row],[Cred Code]],CredCode16[],3,FALSE)</f>
        <v>TRAD</v>
      </c>
      <c r="F685" s="246" t="str">
        <f>VLOOKUP(Table4[[#This Row],[Cred Code]],CredCode16[],9,FALSE)</f>
        <v>Social &amp; Behavioral Sciences (BS/BA)</v>
      </c>
    </row>
    <row r="686" spans="1:6" hidden="1" x14ac:dyDescent="0.35">
      <c r="A686" s="244" t="s">
        <v>241</v>
      </c>
      <c r="B686" s="142"/>
      <c r="C686" s="142"/>
      <c r="D686" s="142" t="s">
        <v>150</v>
      </c>
      <c r="E686" s="142" t="str">
        <f>VLOOKUP(Table4[[#This Row],[Cred Code]],CredCode16[],3,FALSE)</f>
        <v>TRAD</v>
      </c>
      <c r="F686" s="246" t="str">
        <f>VLOOKUP(Table4[[#This Row],[Cred Code]],CredCode16[],9,FALSE)</f>
        <v>Social &amp; Behavioral Sciences (BS/BA)</v>
      </c>
    </row>
    <row r="687" spans="1:6" hidden="1" x14ac:dyDescent="0.35">
      <c r="A687" s="245" t="s">
        <v>240</v>
      </c>
      <c r="B687" s="143"/>
      <c r="C687" s="143"/>
      <c r="D687" s="143" t="s">
        <v>150</v>
      </c>
      <c r="E687" s="142" t="str">
        <f>VLOOKUP(Table4[[#This Row],[Cred Code]],CredCode16[],3,FALSE)</f>
        <v>TRAD</v>
      </c>
      <c r="F687" s="246" t="str">
        <f>VLOOKUP(Table4[[#This Row],[Cred Code]],CredCode16[],9,FALSE)</f>
        <v>Social &amp; Behavioral Sciences (BS/BA)</v>
      </c>
    </row>
    <row r="688" spans="1:6" hidden="1" x14ac:dyDescent="0.35">
      <c r="A688" s="244" t="s">
        <v>244</v>
      </c>
      <c r="B688" s="142"/>
      <c r="C688" s="142"/>
      <c r="D688" s="142" t="s">
        <v>150</v>
      </c>
      <c r="E688" s="142" t="str">
        <f>VLOOKUP(Table4[[#This Row],[Cred Code]],CredCode16[],3,FALSE)</f>
        <v>TRAD</v>
      </c>
      <c r="F688" s="246" t="str">
        <f>VLOOKUP(Table4[[#This Row],[Cred Code]],CredCode16[],9,FALSE)</f>
        <v>Social &amp; Behavioral Sciences (BS/BA)</v>
      </c>
    </row>
    <row r="689" spans="1:6" hidden="1" x14ac:dyDescent="0.35">
      <c r="A689" s="245" t="s">
        <v>241</v>
      </c>
      <c r="B689" s="143"/>
      <c r="C689" s="143"/>
      <c r="D689" s="143" t="s">
        <v>150</v>
      </c>
      <c r="E689" s="142" t="str">
        <f>VLOOKUP(Table4[[#This Row],[Cred Code]],CredCode16[],3,FALSE)</f>
        <v>TRAD</v>
      </c>
      <c r="F689" s="246" t="str">
        <f>VLOOKUP(Table4[[#This Row],[Cred Code]],CredCode16[],9,FALSE)</f>
        <v>Social &amp; Behavioral Sciences (BS/BA)</v>
      </c>
    </row>
    <row r="690" spans="1:6" hidden="1" x14ac:dyDescent="0.35">
      <c r="A690" s="244" t="s">
        <v>247</v>
      </c>
      <c r="B690" s="142"/>
      <c r="C690" s="142"/>
      <c r="D690" s="142" t="s">
        <v>150</v>
      </c>
      <c r="E690" s="142" t="str">
        <f>VLOOKUP(Table4[[#This Row],[Cred Code]],CredCode16[],3,FALSE)</f>
        <v>TRAD</v>
      </c>
      <c r="F690" s="246" t="str">
        <f>VLOOKUP(Table4[[#This Row],[Cred Code]],CredCode16[],9,FALSE)</f>
        <v>Social &amp; Behavioral Sciences (BS/BA)</v>
      </c>
    </row>
    <row r="691" spans="1:6" hidden="1" x14ac:dyDescent="0.35">
      <c r="A691" s="245" t="s">
        <v>241</v>
      </c>
      <c r="B691" s="143"/>
      <c r="C691" s="143"/>
      <c r="D691" s="143" t="s">
        <v>150</v>
      </c>
      <c r="E691" s="142" t="str">
        <f>VLOOKUP(Table4[[#This Row],[Cred Code]],CredCode16[],3,FALSE)</f>
        <v>TRAD</v>
      </c>
      <c r="F691" s="246" t="str">
        <f>VLOOKUP(Table4[[#This Row],[Cred Code]],CredCode16[],9,FALSE)</f>
        <v>Social &amp; Behavioral Sciences (BS/BA)</v>
      </c>
    </row>
    <row r="692" spans="1:6" hidden="1" x14ac:dyDescent="0.35">
      <c r="A692" s="244" t="s">
        <v>241</v>
      </c>
      <c r="B692" s="142"/>
      <c r="C692" s="142"/>
      <c r="D692" s="142" t="s">
        <v>150</v>
      </c>
      <c r="E692" s="142" t="str">
        <f>VLOOKUP(Table4[[#This Row],[Cred Code]],CredCode16[],3,FALSE)</f>
        <v>TRAD</v>
      </c>
      <c r="F692" s="246" t="str">
        <f>VLOOKUP(Table4[[#This Row],[Cred Code]],CredCode16[],9,FALSE)</f>
        <v>Social &amp; Behavioral Sciences (BS/BA)</v>
      </c>
    </row>
    <row r="693" spans="1:6" hidden="1" x14ac:dyDescent="0.35">
      <c r="A693" s="245" t="s">
        <v>240</v>
      </c>
      <c r="B693" s="143"/>
      <c r="C693" s="143"/>
      <c r="D693" s="143" t="s">
        <v>150</v>
      </c>
      <c r="E693" s="142" t="str">
        <f>VLOOKUP(Table4[[#This Row],[Cred Code]],CredCode16[],3,FALSE)</f>
        <v>TRAD</v>
      </c>
      <c r="F693" s="246" t="str">
        <f>VLOOKUP(Table4[[#This Row],[Cred Code]],CredCode16[],9,FALSE)</f>
        <v>Social &amp; Behavioral Sciences (BS/BA)</v>
      </c>
    </row>
    <row r="694" spans="1:6" hidden="1" x14ac:dyDescent="0.35">
      <c r="A694" s="244" t="s">
        <v>247</v>
      </c>
      <c r="B694" s="142"/>
      <c r="C694" s="142"/>
      <c r="D694" s="142" t="s">
        <v>150</v>
      </c>
      <c r="E694" s="142" t="str">
        <f>VLOOKUP(Table4[[#This Row],[Cred Code]],CredCode16[],3,FALSE)</f>
        <v>TRAD</v>
      </c>
      <c r="F694" s="246" t="str">
        <f>VLOOKUP(Table4[[#This Row],[Cred Code]],CredCode16[],9,FALSE)</f>
        <v>Social &amp; Behavioral Sciences (BS/BA)</v>
      </c>
    </row>
    <row r="695" spans="1:6" hidden="1" x14ac:dyDescent="0.35">
      <c r="A695" s="245" t="s">
        <v>241</v>
      </c>
      <c r="B695" s="143"/>
      <c r="C695" s="143"/>
      <c r="D695" s="143" t="s">
        <v>150</v>
      </c>
      <c r="E695" s="142" t="str">
        <f>VLOOKUP(Table4[[#This Row],[Cred Code]],CredCode16[],3,FALSE)</f>
        <v>TRAD</v>
      </c>
      <c r="F695" s="246" t="str">
        <f>VLOOKUP(Table4[[#This Row],[Cred Code]],CredCode16[],9,FALSE)</f>
        <v>Social &amp; Behavioral Sciences (BS/BA)</v>
      </c>
    </row>
    <row r="696" spans="1:6" hidden="1" x14ac:dyDescent="0.35">
      <c r="A696" s="245" t="s">
        <v>224</v>
      </c>
      <c r="B696" s="143" t="s">
        <v>160</v>
      </c>
      <c r="C696" s="143"/>
      <c r="D696" s="143" t="s">
        <v>136</v>
      </c>
      <c r="E696" s="142" t="str">
        <f>VLOOKUP(Table4[[#This Row],[Cred Code]],CredCode16[],3,FALSE)</f>
        <v>TRAD</v>
      </c>
      <c r="F696" s="246" t="str">
        <f>VLOOKUP(Table4[[#This Row],[Cred Code]],CredCode16[],9,FALSE)</f>
        <v>Social Justice (BS)</v>
      </c>
    </row>
    <row r="697" spans="1:6" hidden="1" x14ac:dyDescent="0.35">
      <c r="A697" s="244" t="s">
        <v>224</v>
      </c>
      <c r="B697" s="142"/>
      <c r="C697" s="142"/>
      <c r="D697" s="142" t="s">
        <v>150</v>
      </c>
      <c r="E697" s="142" t="str">
        <f>VLOOKUP(Table4[[#This Row],[Cred Code]],CredCode16[],3,FALSE)</f>
        <v>TRAD</v>
      </c>
      <c r="F697" s="246" t="str">
        <f>VLOOKUP(Table4[[#This Row],[Cred Code]],CredCode16[],9,FALSE)</f>
        <v>Social Justice (BS)</v>
      </c>
    </row>
    <row r="698" spans="1:6" hidden="1" x14ac:dyDescent="0.35">
      <c r="A698" s="245" t="s">
        <v>224</v>
      </c>
      <c r="B698" s="143"/>
      <c r="C698" s="143"/>
      <c r="D698" s="143" t="s">
        <v>150</v>
      </c>
      <c r="E698" s="142" t="str">
        <f>VLOOKUP(Table4[[#This Row],[Cred Code]],CredCode16[],3,FALSE)</f>
        <v>TRAD</v>
      </c>
      <c r="F698" s="246" t="str">
        <f>VLOOKUP(Table4[[#This Row],[Cred Code]],CredCode16[],9,FALSE)</f>
        <v>Social Justice (BS)</v>
      </c>
    </row>
    <row r="699" spans="1:6" hidden="1" x14ac:dyDescent="0.35">
      <c r="A699" s="245" t="s">
        <v>224</v>
      </c>
      <c r="B699" s="143"/>
      <c r="C699" s="143"/>
      <c r="D699" s="143" t="s">
        <v>150</v>
      </c>
      <c r="E699" s="142" t="str">
        <f>VLOOKUP(Table4[[#This Row],[Cred Code]],CredCode16[],3,FALSE)</f>
        <v>TRAD</v>
      </c>
      <c r="F699" s="246" t="str">
        <f>VLOOKUP(Table4[[#This Row],[Cred Code]],CredCode16[],9,FALSE)</f>
        <v>Social Justice (BS)</v>
      </c>
    </row>
    <row r="700" spans="1:6" hidden="1" x14ac:dyDescent="0.35">
      <c r="A700" s="245" t="s">
        <v>250</v>
      </c>
      <c r="B700" s="143"/>
      <c r="C700" s="143"/>
      <c r="D700" s="143" t="s">
        <v>150</v>
      </c>
      <c r="E700" s="142" t="str">
        <f>VLOOKUP(Table4[[#This Row],[Cred Code]],CredCode16[],3,FALSE)</f>
        <v>TRAD</v>
      </c>
      <c r="F700" s="246" t="str">
        <f>VLOOKUP(Table4[[#This Row],[Cred Code]],CredCode16[],9,FALSE)</f>
        <v>Technology &amp; Design (BBA/BS)</v>
      </c>
    </row>
    <row r="701" spans="1:6" hidden="1" x14ac:dyDescent="0.35">
      <c r="A701" s="244" t="s">
        <v>249</v>
      </c>
      <c r="B701" s="142"/>
      <c r="C701" s="142"/>
      <c r="D701" s="142" t="s">
        <v>150</v>
      </c>
      <c r="E701" s="142" t="str">
        <f>VLOOKUP(Table4[[#This Row],[Cred Code]],CredCode16[],3,FALSE)</f>
        <v>TRAD</v>
      </c>
      <c r="F701" s="246" t="str">
        <f>VLOOKUP(Table4[[#This Row],[Cred Code]],CredCode16[],9,FALSE)</f>
        <v>Technology &amp; Design (BBA/BS)</v>
      </c>
    </row>
    <row r="702" spans="1:6" hidden="1" x14ac:dyDescent="0.35">
      <c r="A702" s="245" t="s">
        <v>249</v>
      </c>
      <c r="B702" s="143"/>
      <c r="C702" s="143"/>
      <c r="D702" s="143" t="s">
        <v>150</v>
      </c>
      <c r="E702" s="142" t="str">
        <f>VLOOKUP(Table4[[#This Row],[Cred Code]],CredCode16[],3,FALSE)</f>
        <v>TRAD</v>
      </c>
      <c r="F702" s="246" t="str">
        <f>VLOOKUP(Table4[[#This Row],[Cred Code]],CredCode16[],9,FALSE)</f>
        <v>Technology &amp; Design (BBA/BS)</v>
      </c>
    </row>
    <row r="703" spans="1:6" hidden="1" x14ac:dyDescent="0.35">
      <c r="A703" s="244" t="s">
        <v>249</v>
      </c>
      <c r="B703" s="142"/>
      <c r="C703" s="142"/>
      <c r="D703" s="142" t="s">
        <v>150</v>
      </c>
      <c r="E703" s="142" t="str">
        <f>VLOOKUP(Table4[[#This Row],[Cred Code]],CredCode16[],3,FALSE)</f>
        <v>TRAD</v>
      </c>
      <c r="F703" s="246" t="str">
        <f>VLOOKUP(Table4[[#This Row],[Cred Code]],CredCode16[],9,FALSE)</f>
        <v>Technology &amp; Design (BBA/BS)</v>
      </c>
    </row>
    <row r="704" spans="1:6" hidden="1" x14ac:dyDescent="0.35">
      <c r="A704" s="245" t="s">
        <v>249</v>
      </c>
      <c r="B704" s="143"/>
      <c r="C704" s="143"/>
      <c r="D704" s="143" t="s">
        <v>150</v>
      </c>
      <c r="E704" s="142" t="str">
        <f>VLOOKUP(Table4[[#This Row],[Cred Code]],CredCode16[],3,FALSE)</f>
        <v>TRAD</v>
      </c>
      <c r="F704" s="246" t="str">
        <f>VLOOKUP(Table4[[#This Row],[Cred Code]],CredCode16[],9,FALSE)</f>
        <v>Technology &amp; Design (BBA/BS)</v>
      </c>
    </row>
    <row r="705" spans="1:6" hidden="1" x14ac:dyDescent="0.35">
      <c r="A705" s="245" t="s">
        <v>216</v>
      </c>
      <c r="B705" s="143"/>
      <c r="C705" s="143"/>
      <c r="D705" s="143" t="s">
        <v>150</v>
      </c>
      <c r="E705" s="142" t="str">
        <f>VLOOKUP(Table4[[#This Row],[Cred Code]],CredCode16[],3,FALSE)</f>
        <v>TRAD</v>
      </c>
      <c r="F705" s="246" t="str">
        <f>VLOOKUP(Table4[[#This Row],[Cred Code]],CredCode16[],9,FALSE)</f>
        <v>Worship (BA)</v>
      </c>
    </row>
    <row r="706" spans="1:6" hidden="1" x14ac:dyDescent="0.35">
      <c r="A706" s="245" t="s">
        <v>216</v>
      </c>
      <c r="B706" s="143"/>
      <c r="C706" s="143"/>
      <c r="D706" s="143" t="s">
        <v>150</v>
      </c>
      <c r="E706" s="142" t="str">
        <f>VLOOKUP(Table4[[#This Row],[Cred Code]],CredCode16[],3,FALSE)</f>
        <v>TRAD</v>
      </c>
      <c r="F706" s="246" t="str">
        <f>VLOOKUP(Table4[[#This Row],[Cred Code]],CredCode16[],9,FALSE)</f>
        <v>Worship (BA)</v>
      </c>
    </row>
    <row r="707" spans="1:6" hidden="1" x14ac:dyDescent="0.35">
      <c r="A707" s="244" t="s">
        <v>216</v>
      </c>
      <c r="B707" s="142"/>
      <c r="C707" s="142"/>
      <c r="D707" s="142" t="s">
        <v>150</v>
      </c>
      <c r="E707" s="142" t="str">
        <f>VLOOKUP(Table4[[#This Row],[Cred Code]],CredCode16[],3,FALSE)</f>
        <v>TRAD</v>
      </c>
      <c r="F707" s="246" t="str">
        <f>VLOOKUP(Table4[[#This Row],[Cred Code]],CredCode16[],9,FALSE)</f>
        <v>Worship (BA)</v>
      </c>
    </row>
    <row r="708" spans="1:6" hidden="1" x14ac:dyDescent="0.35">
      <c r="A708" s="250" t="s">
        <v>251</v>
      </c>
      <c r="B708" s="251"/>
      <c r="C708" s="251"/>
      <c r="D708" s="251" t="s">
        <v>150</v>
      </c>
      <c r="E708" s="142" t="s">
        <v>254</v>
      </c>
      <c r="F708" s="246" t="s">
        <v>56</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791"/>
  <sheetViews>
    <sheetView topLeftCell="A115" workbookViewId="0"/>
  </sheetViews>
  <sheetFormatPr defaultColWidth="9.1796875" defaultRowHeight="14.5" x14ac:dyDescent="0.35"/>
  <cols>
    <col min="1" max="1" width="14.81640625" style="141" bestFit="1" customWidth="1"/>
    <col min="2" max="2" width="8" style="141" bestFit="1" customWidth="1"/>
    <col min="3" max="3" width="13.81640625" style="141" customWidth="1"/>
    <col min="6" max="6" width="45.453125" customWidth="1"/>
    <col min="7" max="9" width="38.54296875" customWidth="1"/>
  </cols>
  <sheetData>
    <row r="1" spans="1:9" x14ac:dyDescent="0.35">
      <c r="A1" t="s">
        <v>130</v>
      </c>
      <c r="B1" t="s">
        <v>255</v>
      </c>
      <c r="C1" t="s">
        <v>252</v>
      </c>
      <c r="D1" t="s">
        <v>256</v>
      </c>
      <c r="E1" t="s">
        <v>257</v>
      </c>
      <c r="F1" t="s">
        <v>258</v>
      </c>
      <c r="G1" t="s">
        <v>259</v>
      </c>
      <c r="H1" t="s">
        <v>260</v>
      </c>
      <c r="I1" t="s">
        <v>261</v>
      </c>
    </row>
    <row r="2" spans="1:9" x14ac:dyDescent="0.35">
      <c r="A2" t="s">
        <v>161</v>
      </c>
      <c r="B2" t="s">
        <v>262</v>
      </c>
      <c r="C2" t="s">
        <v>263</v>
      </c>
      <c r="D2" t="s">
        <v>264</v>
      </c>
      <c r="E2" t="s">
        <v>265</v>
      </c>
      <c r="F2" t="s">
        <v>266</v>
      </c>
      <c r="G2" t="s">
        <v>267</v>
      </c>
      <c r="H2" t="s">
        <v>268</v>
      </c>
      <c r="I2" t="s">
        <v>35</v>
      </c>
    </row>
    <row r="3" spans="1:9" x14ac:dyDescent="0.35">
      <c r="A3" s="138" t="s">
        <v>269</v>
      </c>
      <c r="B3" s="138" t="s">
        <v>262</v>
      </c>
      <c r="C3" s="138" t="s">
        <v>263</v>
      </c>
      <c r="D3" s="139" t="s">
        <v>270</v>
      </c>
      <c r="E3" s="139" t="s">
        <v>271</v>
      </c>
      <c r="F3" s="139" t="s">
        <v>272</v>
      </c>
      <c r="G3" t="s">
        <v>267</v>
      </c>
      <c r="H3" s="140" t="s">
        <v>268</v>
      </c>
      <c r="I3" t="s">
        <v>34</v>
      </c>
    </row>
    <row r="4" spans="1:9" x14ac:dyDescent="0.35">
      <c r="A4" s="138" t="s">
        <v>273</v>
      </c>
      <c r="B4" s="138" t="s">
        <v>262</v>
      </c>
      <c r="C4" s="138" t="s">
        <v>263</v>
      </c>
      <c r="D4" s="139" t="s">
        <v>274</v>
      </c>
      <c r="E4" s="139" t="s">
        <v>265</v>
      </c>
      <c r="F4" s="139" t="s">
        <v>87</v>
      </c>
      <c r="G4" t="s">
        <v>267</v>
      </c>
      <c r="H4" s="140" t="s">
        <v>268</v>
      </c>
      <c r="I4" t="s">
        <v>35</v>
      </c>
    </row>
    <row r="5" spans="1:9" x14ac:dyDescent="0.35">
      <c r="A5" s="138" t="s">
        <v>275</v>
      </c>
      <c r="B5" s="138" t="s">
        <v>262</v>
      </c>
      <c r="C5" s="138" t="s">
        <v>263</v>
      </c>
      <c r="D5" s="139" t="s">
        <v>274</v>
      </c>
      <c r="E5" s="139" t="s">
        <v>276</v>
      </c>
      <c r="F5" s="139" t="s">
        <v>277</v>
      </c>
      <c r="G5" t="s">
        <v>267</v>
      </c>
      <c r="H5" s="140" t="s">
        <v>268</v>
      </c>
      <c r="I5" t="s">
        <v>37</v>
      </c>
    </row>
    <row r="6" spans="1:9" x14ac:dyDescent="0.35">
      <c r="A6" s="138" t="s">
        <v>278</v>
      </c>
      <c r="B6" s="138" t="s">
        <v>262</v>
      </c>
      <c r="C6" s="138" t="s">
        <v>263</v>
      </c>
      <c r="D6" s="139" t="s">
        <v>264</v>
      </c>
      <c r="E6" s="139" t="s">
        <v>276</v>
      </c>
      <c r="F6" s="139" t="s">
        <v>277</v>
      </c>
      <c r="G6" t="s">
        <v>267</v>
      </c>
      <c r="H6" s="140" t="s">
        <v>268</v>
      </c>
      <c r="I6" t="s">
        <v>37</v>
      </c>
    </row>
    <row r="7" spans="1:9" x14ac:dyDescent="0.35">
      <c r="A7" s="138" t="s">
        <v>279</v>
      </c>
      <c r="B7" s="138" t="s">
        <v>262</v>
      </c>
      <c r="C7" s="138" t="s">
        <v>263</v>
      </c>
      <c r="D7" s="139" t="s">
        <v>274</v>
      </c>
      <c r="E7" s="139" t="s">
        <v>280</v>
      </c>
      <c r="F7" s="139" t="s">
        <v>281</v>
      </c>
      <c r="G7" t="s">
        <v>267</v>
      </c>
      <c r="H7" s="140" t="s">
        <v>268</v>
      </c>
      <c r="I7" t="s">
        <v>39</v>
      </c>
    </row>
    <row r="8" spans="1:9" x14ac:dyDescent="0.35">
      <c r="A8" s="138" t="s">
        <v>282</v>
      </c>
      <c r="B8" s="138" t="s">
        <v>262</v>
      </c>
      <c r="C8" s="138" t="s">
        <v>263</v>
      </c>
      <c r="D8" s="139" t="s">
        <v>264</v>
      </c>
      <c r="E8" s="139" t="s">
        <v>283</v>
      </c>
      <c r="F8" s="139" t="s">
        <v>284</v>
      </c>
      <c r="G8" t="s">
        <v>267</v>
      </c>
      <c r="H8" s="140" t="s">
        <v>268</v>
      </c>
      <c r="I8" t="s">
        <v>41</v>
      </c>
    </row>
    <row r="9" spans="1:9" x14ac:dyDescent="0.35">
      <c r="A9" t="s">
        <v>175</v>
      </c>
      <c r="B9" t="s">
        <v>262</v>
      </c>
      <c r="C9" t="s">
        <v>263</v>
      </c>
      <c r="D9" t="s">
        <v>285</v>
      </c>
      <c r="E9" t="s">
        <v>286</v>
      </c>
      <c r="F9" t="s">
        <v>287</v>
      </c>
      <c r="G9" t="s">
        <v>267</v>
      </c>
      <c r="H9" t="s">
        <v>268</v>
      </c>
      <c r="I9" t="s">
        <v>36</v>
      </c>
    </row>
    <row r="10" spans="1:9" x14ac:dyDescent="0.35">
      <c r="A10" s="138" t="s">
        <v>288</v>
      </c>
      <c r="B10" s="138" t="s">
        <v>262</v>
      </c>
      <c r="C10" s="138" t="s">
        <v>263</v>
      </c>
      <c r="D10" s="139" t="s">
        <v>285</v>
      </c>
      <c r="E10" s="139" t="s">
        <v>289</v>
      </c>
      <c r="F10" s="139" t="s">
        <v>290</v>
      </c>
      <c r="G10" t="s">
        <v>267</v>
      </c>
      <c r="H10" t="s">
        <v>291</v>
      </c>
      <c r="I10" t="s">
        <v>38</v>
      </c>
    </row>
    <row r="11" spans="1:9" x14ac:dyDescent="0.35">
      <c r="A11" t="s">
        <v>206</v>
      </c>
      <c r="B11" t="s">
        <v>262</v>
      </c>
      <c r="C11" t="s">
        <v>263</v>
      </c>
      <c r="D11" t="s">
        <v>285</v>
      </c>
      <c r="E11" t="s">
        <v>292</v>
      </c>
      <c r="F11" t="s">
        <v>293</v>
      </c>
      <c r="G11" t="s">
        <v>267</v>
      </c>
      <c r="H11" t="s">
        <v>291</v>
      </c>
      <c r="I11" t="s">
        <v>38</v>
      </c>
    </row>
    <row r="12" spans="1:9" x14ac:dyDescent="0.35">
      <c r="A12" t="s">
        <v>212</v>
      </c>
      <c r="B12" t="s">
        <v>262</v>
      </c>
      <c r="C12" t="s">
        <v>263</v>
      </c>
      <c r="D12" t="s">
        <v>264</v>
      </c>
      <c r="E12">
        <v>52.020099999999999</v>
      </c>
      <c r="F12" t="s">
        <v>294</v>
      </c>
      <c r="G12" t="s">
        <v>267</v>
      </c>
      <c r="H12" t="s">
        <v>291</v>
      </c>
      <c r="I12" t="s">
        <v>40</v>
      </c>
    </row>
    <row r="13" spans="1:9" x14ac:dyDescent="0.35">
      <c r="A13" s="138" t="s">
        <v>295</v>
      </c>
      <c r="B13" s="138" t="s">
        <v>262</v>
      </c>
      <c r="C13" s="138" t="s">
        <v>296</v>
      </c>
      <c r="D13" s="139" t="s">
        <v>297</v>
      </c>
      <c r="E13" s="139" t="s">
        <v>298</v>
      </c>
      <c r="F13" s="139" t="s">
        <v>299</v>
      </c>
      <c r="G13" s="140" t="s">
        <v>300</v>
      </c>
      <c r="H13" t="s">
        <v>291</v>
      </c>
      <c r="I13" t="s">
        <v>18</v>
      </c>
    </row>
    <row r="14" spans="1:9" x14ac:dyDescent="0.35">
      <c r="A14" t="s">
        <v>154</v>
      </c>
      <c r="B14" t="s">
        <v>262</v>
      </c>
      <c r="C14" t="s">
        <v>296</v>
      </c>
      <c r="D14" t="s">
        <v>297</v>
      </c>
      <c r="E14" t="s">
        <v>301</v>
      </c>
      <c r="F14" t="s">
        <v>302</v>
      </c>
      <c r="G14" t="s">
        <v>300</v>
      </c>
      <c r="H14" t="s">
        <v>291</v>
      </c>
      <c r="I14" t="s">
        <v>18</v>
      </c>
    </row>
    <row r="15" spans="1:9" x14ac:dyDescent="0.35">
      <c r="A15" t="s">
        <v>152</v>
      </c>
      <c r="B15" t="s">
        <v>262</v>
      </c>
      <c r="C15" t="s">
        <v>296</v>
      </c>
      <c r="D15" t="s">
        <v>297</v>
      </c>
      <c r="E15" t="s">
        <v>303</v>
      </c>
      <c r="F15" t="s">
        <v>304</v>
      </c>
      <c r="G15" t="s">
        <v>300</v>
      </c>
      <c r="H15" t="s">
        <v>291</v>
      </c>
      <c r="I15" t="s">
        <v>18</v>
      </c>
    </row>
    <row r="16" spans="1:9" x14ac:dyDescent="0.35">
      <c r="A16" t="s">
        <v>157</v>
      </c>
      <c r="B16" t="s">
        <v>262</v>
      </c>
      <c r="C16" t="s">
        <v>296</v>
      </c>
      <c r="D16" t="s">
        <v>297</v>
      </c>
      <c r="E16" t="s">
        <v>305</v>
      </c>
      <c r="F16" t="s">
        <v>306</v>
      </c>
      <c r="G16" t="s">
        <v>300</v>
      </c>
      <c r="H16" t="s">
        <v>291</v>
      </c>
      <c r="I16" t="s">
        <v>18</v>
      </c>
    </row>
    <row r="17" spans="1:9" x14ac:dyDescent="0.35">
      <c r="A17" t="s">
        <v>153</v>
      </c>
      <c r="B17" t="s">
        <v>262</v>
      </c>
      <c r="C17" t="s">
        <v>296</v>
      </c>
      <c r="D17" t="s">
        <v>297</v>
      </c>
      <c r="E17" t="s">
        <v>286</v>
      </c>
      <c r="F17" t="s">
        <v>135</v>
      </c>
      <c r="G17" t="s">
        <v>300</v>
      </c>
      <c r="H17" t="s">
        <v>291</v>
      </c>
      <c r="I17" t="s">
        <v>18</v>
      </c>
    </row>
    <row r="18" spans="1:9" x14ac:dyDescent="0.35">
      <c r="A18" t="s">
        <v>158</v>
      </c>
      <c r="B18" t="s">
        <v>262</v>
      </c>
      <c r="C18" t="s">
        <v>296</v>
      </c>
      <c r="D18" t="s">
        <v>297</v>
      </c>
      <c r="E18" t="s">
        <v>271</v>
      </c>
      <c r="F18" t="s">
        <v>307</v>
      </c>
      <c r="G18" t="s">
        <v>300</v>
      </c>
      <c r="H18" t="s">
        <v>291</v>
      </c>
      <c r="I18" t="s">
        <v>18</v>
      </c>
    </row>
    <row r="19" spans="1:9" x14ac:dyDescent="0.35">
      <c r="A19" t="s">
        <v>151</v>
      </c>
      <c r="B19" t="s">
        <v>262</v>
      </c>
      <c r="C19" t="s">
        <v>296</v>
      </c>
      <c r="D19" t="s">
        <v>297</v>
      </c>
      <c r="E19" t="s">
        <v>308</v>
      </c>
      <c r="F19" t="s">
        <v>142</v>
      </c>
      <c r="G19" t="s">
        <v>300</v>
      </c>
      <c r="H19" t="s">
        <v>291</v>
      </c>
      <c r="I19" t="s">
        <v>18</v>
      </c>
    </row>
    <row r="20" spans="1:9" x14ac:dyDescent="0.35">
      <c r="A20" t="s">
        <v>156</v>
      </c>
      <c r="B20" t="s">
        <v>262</v>
      </c>
      <c r="C20" t="s">
        <v>296</v>
      </c>
      <c r="D20" t="s">
        <v>297</v>
      </c>
      <c r="E20" t="s">
        <v>301</v>
      </c>
      <c r="F20" t="s">
        <v>309</v>
      </c>
      <c r="G20" t="s">
        <v>300</v>
      </c>
      <c r="H20" t="s">
        <v>291</v>
      </c>
      <c r="I20" t="s">
        <v>18</v>
      </c>
    </row>
    <row r="21" spans="1:9" x14ac:dyDescent="0.35">
      <c r="A21" s="138" t="s">
        <v>310</v>
      </c>
      <c r="B21" s="138" t="s">
        <v>262</v>
      </c>
      <c r="C21" s="138" t="s">
        <v>296</v>
      </c>
      <c r="D21" s="139" t="s">
        <v>285</v>
      </c>
      <c r="E21" s="139" t="s">
        <v>271</v>
      </c>
      <c r="F21" s="139" t="s">
        <v>311</v>
      </c>
      <c r="G21" s="140" t="s">
        <v>300</v>
      </c>
      <c r="H21" t="s">
        <v>291</v>
      </c>
      <c r="I21" t="s">
        <v>18</v>
      </c>
    </row>
    <row r="22" spans="1:9" x14ac:dyDescent="0.35">
      <c r="A22" t="s">
        <v>224</v>
      </c>
      <c r="B22" t="s">
        <v>262</v>
      </c>
      <c r="C22" t="s">
        <v>296</v>
      </c>
      <c r="D22" t="s">
        <v>285</v>
      </c>
      <c r="E22" t="s">
        <v>312</v>
      </c>
      <c r="F22" t="s">
        <v>313</v>
      </c>
      <c r="G22" t="s">
        <v>314</v>
      </c>
      <c r="H22" t="s">
        <v>315</v>
      </c>
      <c r="I22" t="s">
        <v>30</v>
      </c>
    </row>
    <row r="23" spans="1:9" x14ac:dyDescent="0.35">
      <c r="A23" t="s">
        <v>227</v>
      </c>
      <c r="B23" t="s">
        <v>262</v>
      </c>
      <c r="C23" t="s">
        <v>296</v>
      </c>
      <c r="D23" t="s">
        <v>285</v>
      </c>
      <c r="E23" t="s">
        <v>280</v>
      </c>
      <c r="F23" t="s">
        <v>316</v>
      </c>
      <c r="G23" t="s">
        <v>314</v>
      </c>
      <c r="H23" t="s">
        <v>315</v>
      </c>
      <c r="I23" t="s">
        <v>30</v>
      </c>
    </row>
    <row r="24" spans="1:9" x14ac:dyDescent="0.35">
      <c r="A24" s="138" t="s">
        <v>317</v>
      </c>
      <c r="B24" s="138" t="s">
        <v>262</v>
      </c>
      <c r="C24" s="138" t="s">
        <v>296</v>
      </c>
      <c r="D24" s="139" t="s">
        <v>285</v>
      </c>
      <c r="E24" s="139" t="s">
        <v>318</v>
      </c>
      <c r="F24" s="139" t="s">
        <v>319</v>
      </c>
      <c r="G24" s="140" t="s">
        <v>314</v>
      </c>
      <c r="H24" t="s">
        <v>315</v>
      </c>
      <c r="I24" t="s">
        <v>30</v>
      </c>
    </row>
    <row r="25" spans="1:9" x14ac:dyDescent="0.35">
      <c r="A25" s="138" t="s">
        <v>320</v>
      </c>
      <c r="B25" s="138" t="s">
        <v>262</v>
      </c>
      <c r="C25" s="138" t="s">
        <v>296</v>
      </c>
      <c r="D25" s="139" t="s">
        <v>274</v>
      </c>
      <c r="E25" s="139" t="s">
        <v>265</v>
      </c>
      <c r="F25" s="139" t="s">
        <v>87</v>
      </c>
      <c r="G25" s="140" t="s">
        <v>266</v>
      </c>
      <c r="H25" t="s">
        <v>315</v>
      </c>
      <c r="I25" t="s">
        <v>321</v>
      </c>
    </row>
    <row r="26" spans="1:9" x14ac:dyDescent="0.35">
      <c r="A26" t="s">
        <v>171</v>
      </c>
      <c r="B26" t="s">
        <v>262</v>
      </c>
      <c r="C26" t="s">
        <v>296</v>
      </c>
      <c r="D26" t="s">
        <v>264</v>
      </c>
      <c r="E26" t="s">
        <v>322</v>
      </c>
      <c r="F26" t="s">
        <v>77</v>
      </c>
      <c r="G26" t="s">
        <v>77</v>
      </c>
      <c r="H26" t="s">
        <v>323</v>
      </c>
      <c r="I26" t="s">
        <v>19</v>
      </c>
    </row>
    <row r="27" spans="1:9" x14ac:dyDescent="0.35">
      <c r="A27" t="s">
        <v>166</v>
      </c>
      <c r="B27" t="s">
        <v>262</v>
      </c>
      <c r="C27" t="s">
        <v>296</v>
      </c>
      <c r="D27" t="s">
        <v>285</v>
      </c>
      <c r="E27" t="s">
        <v>324</v>
      </c>
      <c r="F27" t="s">
        <v>325</v>
      </c>
      <c r="G27" t="s">
        <v>77</v>
      </c>
      <c r="H27" t="s">
        <v>323</v>
      </c>
      <c r="I27" t="s">
        <v>19</v>
      </c>
    </row>
    <row r="28" spans="1:9" x14ac:dyDescent="0.35">
      <c r="A28" t="s">
        <v>165</v>
      </c>
      <c r="B28" t="s">
        <v>262</v>
      </c>
      <c r="C28" t="s">
        <v>296</v>
      </c>
      <c r="D28" t="s">
        <v>285</v>
      </c>
      <c r="E28" t="s">
        <v>322</v>
      </c>
      <c r="F28" t="s">
        <v>77</v>
      </c>
      <c r="G28" t="s">
        <v>77</v>
      </c>
      <c r="H28" t="s">
        <v>323</v>
      </c>
      <c r="I28" t="s">
        <v>19</v>
      </c>
    </row>
    <row r="29" spans="1:9" x14ac:dyDescent="0.35">
      <c r="A29" t="s">
        <v>167</v>
      </c>
      <c r="B29" t="s">
        <v>262</v>
      </c>
      <c r="C29" t="s">
        <v>296</v>
      </c>
      <c r="D29" t="s">
        <v>264</v>
      </c>
      <c r="E29" t="s">
        <v>326</v>
      </c>
      <c r="F29" t="s">
        <v>327</v>
      </c>
      <c r="G29" t="s">
        <v>77</v>
      </c>
      <c r="H29" t="s">
        <v>323</v>
      </c>
      <c r="I29" t="s">
        <v>19</v>
      </c>
    </row>
    <row r="30" spans="1:9" x14ac:dyDescent="0.35">
      <c r="A30" t="s">
        <v>173</v>
      </c>
      <c r="B30" t="s">
        <v>262</v>
      </c>
      <c r="C30" t="s">
        <v>296</v>
      </c>
      <c r="D30" t="s">
        <v>285</v>
      </c>
      <c r="E30" t="s">
        <v>328</v>
      </c>
      <c r="F30" t="s">
        <v>329</v>
      </c>
      <c r="G30" t="s">
        <v>77</v>
      </c>
      <c r="H30" t="s">
        <v>323</v>
      </c>
      <c r="I30" t="s">
        <v>19</v>
      </c>
    </row>
    <row r="31" spans="1:9" x14ac:dyDescent="0.35">
      <c r="A31" t="s">
        <v>170</v>
      </c>
      <c r="B31" t="s">
        <v>262</v>
      </c>
      <c r="C31" t="s">
        <v>296</v>
      </c>
      <c r="D31" t="s">
        <v>285</v>
      </c>
      <c r="E31" t="s">
        <v>328</v>
      </c>
      <c r="F31" t="s">
        <v>330</v>
      </c>
      <c r="G31" t="s">
        <v>77</v>
      </c>
      <c r="H31" t="s">
        <v>323</v>
      </c>
      <c r="I31" t="s">
        <v>19</v>
      </c>
    </row>
    <row r="32" spans="1:9" x14ac:dyDescent="0.35">
      <c r="A32" t="s">
        <v>168</v>
      </c>
      <c r="B32" t="s">
        <v>262</v>
      </c>
      <c r="C32" t="s">
        <v>296</v>
      </c>
      <c r="D32" t="s">
        <v>285</v>
      </c>
      <c r="E32" t="s">
        <v>331</v>
      </c>
      <c r="F32" t="s">
        <v>332</v>
      </c>
      <c r="G32" t="s">
        <v>77</v>
      </c>
      <c r="H32" t="s">
        <v>323</v>
      </c>
      <c r="I32" t="s">
        <v>19</v>
      </c>
    </row>
    <row r="33" spans="1:9" x14ac:dyDescent="0.35">
      <c r="A33" t="s">
        <v>174</v>
      </c>
      <c r="B33" t="s">
        <v>262</v>
      </c>
      <c r="C33" t="s">
        <v>296</v>
      </c>
      <c r="D33" t="s">
        <v>285</v>
      </c>
      <c r="E33" t="s">
        <v>333</v>
      </c>
      <c r="F33" t="s">
        <v>334</v>
      </c>
      <c r="G33" t="s">
        <v>77</v>
      </c>
      <c r="H33" t="s">
        <v>323</v>
      </c>
      <c r="I33" t="s">
        <v>19</v>
      </c>
    </row>
    <row r="34" spans="1:9" x14ac:dyDescent="0.35">
      <c r="A34" t="s">
        <v>169</v>
      </c>
      <c r="B34" t="s">
        <v>262</v>
      </c>
      <c r="C34" t="s">
        <v>296</v>
      </c>
      <c r="D34" t="s">
        <v>264</v>
      </c>
      <c r="E34" t="s">
        <v>335</v>
      </c>
      <c r="F34" t="s">
        <v>336</v>
      </c>
      <c r="G34" t="s">
        <v>77</v>
      </c>
      <c r="H34" t="s">
        <v>323</v>
      </c>
      <c r="I34" t="s">
        <v>19</v>
      </c>
    </row>
    <row r="35" spans="1:9" x14ac:dyDescent="0.35">
      <c r="A35" s="138" t="s">
        <v>337</v>
      </c>
      <c r="B35" s="138" t="s">
        <v>262</v>
      </c>
      <c r="C35" s="138" t="s">
        <v>296</v>
      </c>
      <c r="D35" s="139" t="s">
        <v>285</v>
      </c>
      <c r="E35" s="139" t="s">
        <v>328</v>
      </c>
      <c r="F35" s="139" t="s">
        <v>338</v>
      </c>
      <c r="G35" s="140" t="s">
        <v>77</v>
      </c>
      <c r="H35" t="s">
        <v>323</v>
      </c>
      <c r="I35" t="s">
        <v>19</v>
      </c>
    </row>
    <row r="36" spans="1:9" x14ac:dyDescent="0.35">
      <c r="A36" s="138" t="s">
        <v>339</v>
      </c>
      <c r="B36" s="138" t="s">
        <v>262</v>
      </c>
      <c r="C36" s="138" t="s">
        <v>296</v>
      </c>
      <c r="D36" s="139" t="s">
        <v>285</v>
      </c>
      <c r="E36" s="139" t="s">
        <v>340</v>
      </c>
      <c r="F36" s="139" t="s">
        <v>341</v>
      </c>
      <c r="G36" s="140" t="s">
        <v>77</v>
      </c>
      <c r="H36" t="s">
        <v>323</v>
      </c>
      <c r="I36" t="s">
        <v>19</v>
      </c>
    </row>
    <row r="37" spans="1:9" x14ac:dyDescent="0.35">
      <c r="A37" t="s">
        <v>244</v>
      </c>
      <c r="B37" t="s">
        <v>262</v>
      </c>
      <c r="C37" t="s">
        <v>296</v>
      </c>
      <c r="D37" t="s">
        <v>285</v>
      </c>
      <c r="E37" t="s">
        <v>342</v>
      </c>
      <c r="F37" t="s">
        <v>343</v>
      </c>
      <c r="G37" t="s">
        <v>344</v>
      </c>
      <c r="H37" t="s">
        <v>323</v>
      </c>
      <c r="I37" t="s">
        <v>29</v>
      </c>
    </row>
    <row r="38" spans="1:9" x14ac:dyDescent="0.35">
      <c r="A38" t="s">
        <v>185</v>
      </c>
      <c r="B38" t="s">
        <v>262</v>
      </c>
      <c r="C38" t="s">
        <v>296</v>
      </c>
      <c r="D38" t="s">
        <v>285</v>
      </c>
      <c r="E38" t="s">
        <v>345</v>
      </c>
      <c r="F38" t="s">
        <v>346</v>
      </c>
      <c r="G38" t="s">
        <v>78</v>
      </c>
      <c r="H38" t="s">
        <v>78</v>
      </c>
      <c r="I38" t="s">
        <v>20</v>
      </c>
    </row>
    <row r="39" spans="1:9" x14ac:dyDescent="0.35">
      <c r="A39" t="s">
        <v>184</v>
      </c>
      <c r="B39" t="s">
        <v>262</v>
      </c>
      <c r="C39" t="s">
        <v>296</v>
      </c>
      <c r="D39" t="s">
        <v>285</v>
      </c>
      <c r="E39" t="s">
        <v>347</v>
      </c>
      <c r="F39" t="s">
        <v>348</v>
      </c>
      <c r="G39" t="s">
        <v>78</v>
      </c>
      <c r="H39" t="s">
        <v>78</v>
      </c>
      <c r="I39" t="s">
        <v>20</v>
      </c>
    </row>
    <row r="40" spans="1:9" x14ac:dyDescent="0.35">
      <c r="A40" t="s">
        <v>183</v>
      </c>
      <c r="B40" t="s">
        <v>262</v>
      </c>
      <c r="C40" t="s">
        <v>296</v>
      </c>
      <c r="D40" t="s">
        <v>285</v>
      </c>
      <c r="E40" t="s">
        <v>345</v>
      </c>
      <c r="F40" t="s">
        <v>349</v>
      </c>
      <c r="G40" t="s">
        <v>78</v>
      </c>
      <c r="H40" t="s">
        <v>78</v>
      </c>
      <c r="I40" t="s">
        <v>20</v>
      </c>
    </row>
    <row r="41" spans="1:9" x14ac:dyDescent="0.35">
      <c r="A41" t="s">
        <v>186</v>
      </c>
      <c r="B41" t="s">
        <v>262</v>
      </c>
      <c r="C41" t="s">
        <v>296</v>
      </c>
      <c r="D41" t="s">
        <v>285</v>
      </c>
      <c r="E41" t="s">
        <v>350</v>
      </c>
      <c r="F41" t="s">
        <v>351</v>
      </c>
      <c r="G41" t="s">
        <v>78</v>
      </c>
      <c r="H41" t="s">
        <v>78</v>
      </c>
      <c r="I41" t="s">
        <v>20</v>
      </c>
    </row>
    <row r="42" spans="1:9" x14ac:dyDescent="0.35">
      <c r="A42" t="s">
        <v>187</v>
      </c>
      <c r="B42" t="s">
        <v>262</v>
      </c>
      <c r="C42" t="s">
        <v>296</v>
      </c>
      <c r="D42" t="s">
        <v>285</v>
      </c>
      <c r="E42" t="s">
        <v>345</v>
      </c>
      <c r="F42" t="s">
        <v>352</v>
      </c>
      <c r="G42" t="s">
        <v>78</v>
      </c>
      <c r="H42" t="s">
        <v>78</v>
      </c>
      <c r="I42" t="s">
        <v>20</v>
      </c>
    </row>
    <row r="43" spans="1:9" x14ac:dyDescent="0.35">
      <c r="A43" s="138" t="s">
        <v>353</v>
      </c>
      <c r="B43" s="138" t="s">
        <v>262</v>
      </c>
      <c r="C43" s="138" t="s">
        <v>296</v>
      </c>
      <c r="D43" s="139" t="s">
        <v>285</v>
      </c>
      <c r="E43" s="139" t="s">
        <v>345</v>
      </c>
      <c r="F43" s="139" t="s">
        <v>354</v>
      </c>
      <c r="G43" s="140" t="s">
        <v>78</v>
      </c>
      <c r="H43" s="140" t="s">
        <v>78</v>
      </c>
      <c r="I43" t="s">
        <v>20</v>
      </c>
    </row>
    <row r="44" spans="1:9" x14ac:dyDescent="0.35">
      <c r="A44" t="s">
        <v>198</v>
      </c>
      <c r="B44" t="s">
        <v>262</v>
      </c>
      <c r="C44" t="s">
        <v>296</v>
      </c>
      <c r="D44" t="s">
        <v>264</v>
      </c>
      <c r="E44" t="s">
        <v>355</v>
      </c>
      <c r="F44" t="s">
        <v>356</v>
      </c>
      <c r="G44" t="s">
        <v>79</v>
      </c>
      <c r="H44" t="s">
        <v>323</v>
      </c>
      <c r="I44" t="s">
        <v>21</v>
      </c>
    </row>
    <row r="45" spans="1:9" x14ac:dyDescent="0.35">
      <c r="A45" t="s">
        <v>197</v>
      </c>
      <c r="B45" t="s">
        <v>262</v>
      </c>
      <c r="C45" t="s">
        <v>296</v>
      </c>
      <c r="D45" t="s">
        <v>264</v>
      </c>
      <c r="E45" t="s">
        <v>357</v>
      </c>
      <c r="F45" t="s">
        <v>358</v>
      </c>
      <c r="G45" t="s">
        <v>79</v>
      </c>
      <c r="H45" t="s">
        <v>323</v>
      </c>
      <c r="I45" t="s">
        <v>21</v>
      </c>
    </row>
    <row r="46" spans="1:9" x14ac:dyDescent="0.35">
      <c r="A46" t="s">
        <v>199</v>
      </c>
      <c r="B46" t="s">
        <v>262</v>
      </c>
      <c r="C46" t="s">
        <v>296</v>
      </c>
      <c r="D46" t="s">
        <v>285</v>
      </c>
      <c r="E46" t="s">
        <v>359</v>
      </c>
      <c r="F46" t="s">
        <v>360</v>
      </c>
      <c r="G46" t="s">
        <v>361</v>
      </c>
      <c r="H46" t="s">
        <v>323</v>
      </c>
      <c r="I46" t="s">
        <v>22</v>
      </c>
    </row>
    <row r="47" spans="1:9" x14ac:dyDescent="0.35">
      <c r="A47" t="s">
        <v>201</v>
      </c>
      <c r="B47" t="s">
        <v>262</v>
      </c>
      <c r="C47" t="s">
        <v>296</v>
      </c>
      <c r="D47" t="s">
        <v>285</v>
      </c>
      <c r="E47" t="s">
        <v>362</v>
      </c>
      <c r="F47" t="s">
        <v>363</v>
      </c>
      <c r="G47" t="s">
        <v>361</v>
      </c>
      <c r="H47" t="s">
        <v>323</v>
      </c>
      <c r="I47" t="s">
        <v>22</v>
      </c>
    </row>
    <row r="48" spans="1:9" x14ac:dyDescent="0.35">
      <c r="A48" t="s">
        <v>200</v>
      </c>
      <c r="B48" t="s">
        <v>262</v>
      </c>
      <c r="C48" t="s">
        <v>296</v>
      </c>
      <c r="D48" t="s">
        <v>285</v>
      </c>
      <c r="E48" t="s">
        <v>364</v>
      </c>
      <c r="F48" t="s">
        <v>365</v>
      </c>
      <c r="G48" t="s">
        <v>361</v>
      </c>
      <c r="H48" t="s">
        <v>323</v>
      </c>
      <c r="I48" t="s">
        <v>22</v>
      </c>
    </row>
    <row r="49" spans="1:9" x14ac:dyDescent="0.35">
      <c r="A49" t="s">
        <v>205</v>
      </c>
      <c r="B49" t="s">
        <v>262</v>
      </c>
      <c r="C49" t="s">
        <v>296</v>
      </c>
      <c r="D49" t="s">
        <v>285</v>
      </c>
      <c r="E49" t="s">
        <v>366</v>
      </c>
      <c r="F49" t="s">
        <v>367</v>
      </c>
      <c r="G49" t="s">
        <v>361</v>
      </c>
      <c r="H49" t="s">
        <v>323</v>
      </c>
      <c r="I49" t="s">
        <v>22</v>
      </c>
    </row>
    <row r="50" spans="1:9" x14ac:dyDescent="0.35">
      <c r="A50" t="s">
        <v>204</v>
      </c>
      <c r="B50" t="s">
        <v>262</v>
      </c>
      <c r="C50" t="s">
        <v>296</v>
      </c>
      <c r="D50" t="s">
        <v>285</v>
      </c>
      <c r="E50" t="s">
        <v>368</v>
      </c>
      <c r="F50" t="s">
        <v>369</v>
      </c>
      <c r="G50" t="s">
        <v>361</v>
      </c>
      <c r="H50" t="s">
        <v>323</v>
      </c>
      <c r="I50" t="s">
        <v>22</v>
      </c>
    </row>
    <row r="51" spans="1:9" x14ac:dyDescent="0.35">
      <c r="A51" t="s">
        <v>203</v>
      </c>
      <c r="B51" t="s">
        <v>262</v>
      </c>
      <c r="C51" t="s">
        <v>296</v>
      </c>
      <c r="D51" t="s">
        <v>285</v>
      </c>
      <c r="E51" t="s">
        <v>370</v>
      </c>
      <c r="F51" t="s">
        <v>371</v>
      </c>
      <c r="G51" t="s">
        <v>361</v>
      </c>
      <c r="H51" t="s">
        <v>323</v>
      </c>
      <c r="I51" t="s">
        <v>22</v>
      </c>
    </row>
    <row r="52" spans="1:9" x14ac:dyDescent="0.35">
      <c r="A52" s="138" t="s">
        <v>372</v>
      </c>
      <c r="B52" s="138" t="s">
        <v>262</v>
      </c>
      <c r="C52" s="138" t="s">
        <v>296</v>
      </c>
      <c r="D52" s="139" t="s">
        <v>285</v>
      </c>
      <c r="E52" s="139" t="s">
        <v>368</v>
      </c>
      <c r="F52" s="139" t="s">
        <v>373</v>
      </c>
      <c r="G52" s="140" t="s">
        <v>361</v>
      </c>
      <c r="H52" t="s">
        <v>323</v>
      </c>
      <c r="I52" t="s">
        <v>22</v>
      </c>
    </row>
    <row r="53" spans="1:9" x14ac:dyDescent="0.35">
      <c r="A53" s="138" t="s">
        <v>374</v>
      </c>
      <c r="B53" s="138" t="s">
        <v>262</v>
      </c>
      <c r="C53" s="138" t="s">
        <v>296</v>
      </c>
      <c r="D53" s="139" t="s">
        <v>285</v>
      </c>
      <c r="E53" s="139" t="s">
        <v>368</v>
      </c>
      <c r="F53" s="139" t="s">
        <v>375</v>
      </c>
      <c r="G53" s="140" t="s">
        <v>376</v>
      </c>
      <c r="H53" t="s">
        <v>323</v>
      </c>
      <c r="I53" t="s">
        <v>22</v>
      </c>
    </row>
    <row r="54" spans="1:9" x14ac:dyDescent="0.35">
      <c r="A54" s="138" t="s">
        <v>377</v>
      </c>
      <c r="B54" s="138" t="s">
        <v>262</v>
      </c>
      <c r="C54" s="138" t="s">
        <v>296</v>
      </c>
      <c r="D54" s="139" t="s">
        <v>285</v>
      </c>
      <c r="E54" s="139" t="s">
        <v>364</v>
      </c>
      <c r="F54" s="139" t="s">
        <v>378</v>
      </c>
      <c r="G54" s="140" t="s">
        <v>376</v>
      </c>
      <c r="H54" t="s">
        <v>323</v>
      </c>
      <c r="I54" t="s">
        <v>22</v>
      </c>
    </row>
    <row r="55" spans="1:9" x14ac:dyDescent="0.35">
      <c r="A55" s="138" t="s">
        <v>379</v>
      </c>
      <c r="B55" s="138" t="s">
        <v>380</v>
      </c>
      <c r="C55" s="138" t="s">
        <v>254</v>
      </c>
      <c r="D55" s="139" t="s">
        <v>381</v>
      </c>
      <c r="E55" s="139" t="s">
        <v>382</v>
      </c>
      <c r="F55" s="139" t="s">
        <v>383</v>
      </c>
      <c r="G55" s="140" t="s">
        <v>384</v>
      </c>
      <c r="H55" s="140" t="s">
        <v>268</v>
      </c>
      <c r="I55" t="s">
        <v>47</v>
      </c>
    </row>
    <row r="56" spans="1:9" x14ac:dyDescent="0.35">
      <c r="A56" s="138" t="s">
        <v>385</v>
      </c>
      <c r="B56" s="138" t="s">
        <v>380</v>
      </c>
      <c r="C56" s="138" t="s">
        <v>254</v>
      </c>
      <c r="D56" s="139" t="s">
        <v>386</v>
      </c>
      <c r="E56" s="139" t="s">
        <v>387</v>
      </c>
      <c r="F56" s="139" t="s">
        <v>388</v>
      </c>
      <c r="G56" s="140" t="s">
        <v>384</v>
      </c>
      <c r="H56" s="140" t="s">
        <v>268</v>
      </c>
      <c r="I56" t="s">
        <v>47</v>
      </c>
    </row>
    <row r="57" spans="1:9" x14ac:dyDescent="0.35">
      <c r="A57" t="s">
        <v>178</v>
      </c>
      <c r="B57" t="s">
        <v>380</v>
      </c>
      <c r="C57" t="s">
        <v>254</v>
      </c>
      <c r="D57" t="s">
        <v>386</v>
      </c>
      <c r="E57" t="s">
        <v>387</v>
      </c>
      <c r="F57" t="s">
        <v>389</v>
      </c>
      <c r="G57" t="s">
        <v>384</v>
      </c>
      <c r="H57" t="s">
        <v>268</v>
      </c>
      <c r="I57" t="s">
        <v>47</v>
      </c>
    </row>
    <row r="58" spans="1:9" x14ac:dyDescent="0.35">
      <c r="A58" t="s">
        <v>180</v>
      </c>
      <c r="B58" t="s">
        <v>380</v>
      </c>
      <c r="C58" t="s">
        <v>254</v>
      </c>
      <c r="D58" t="s">
        <v>390</v>
      </c>
      <c r="E58" t="s">
        <v>382</v>
      </c>
      <c r="F58" t="s">
        <v>391</v>
      </c>
      <c r="G58" t="s">
        <v>384</v>
      </c>
      <c r="H58" t="s">
        <v>268</v>
      </c>
      <c r="I58" t="s">
        <v>47</v>
      </c>
    </row>
    <row r="59" spans="1:9" x14ac:dyDescent="0.35">
      <c r="A59" t="s">
        <v>164</v>
      </c>
      <c r="B59" t="s">
        <v>380</v>
      </c>
      <c r="C59" t="s">
        <v>254</v>
      </c>
      <c r="D59" t="s">
        <v>392</v>
      </c>
      <c r="E59" t="s">
        <v>387</v>
      </c>
      <c r="F59" t="s">
        <v>393</v>
      </c>
      <c r="G59" t="s">
        <v>384</v>
      </c>
      <c r="H59" t="s">
        <v>268</v>
      </c>
      <c r="I59" t="s">
        <v>46</v>
      </c>
    </row>
    <row r="60" spans="1:9" x14ac:dyDescent="0.35">
      <c r="A60" t="s">
        <v>210</v>
      </c>
      <c r="B60" t="s">
        <v>380</v>
      </c>
      <c r="C60" t="s">
        <v>254</v>
      </c>
      <c r="D60" t="s">
        <v>394</v>
      </c>
      <c r="E60" t="s">
        <v>395</v>
      </c>
      <c r="F60" t="s">
        <v>396</v>
      </c>
      <c r="G60" t="s">
        <v>397</v>
      </c>
      <c r="H60" t="s">
        <v>78</v>
      </c>
      <c r="I60" t="s">
        <v>398</v>
      </c>
    </row>
    <row r="61" spans="1:9" x14ac:dyDescent="0.35">
      <c r="A61" s="138" t="s">
        <v>399</v>
      </c>
      <c r="B61" s="138" t="s">
        <v>380</v>
      </c>
      <c r="C61" s="138" t="s">
        <v>254</v>
      </c>
      <c r="D61" s="139" t="s">
        <v>394</v>
      </c>
      <c r="E61" s="139" t="s">
        <v>395</v>
      </c>
      <c r="F61" s="139" t="s">
        <v>400</v>
      </c>
      <c r="G61" s="140" t="s">
        <v>397</v>
      </c>
      <c r="H61" s="140" t="s">
        <v>78</v>
      </c>
      <c r="I61" t="s">
        <v>398</v>
      </c>
    </row>
    <row r="62" spans="1:9" x14ac:dyDescent="0.35">
      <c r="A62" s="138" t="s">
        <v>401</v>
      </c>
      <c r="B62" s="138" t="s">
        <v>380</v>
      </c>
      <c r="C62" s="138" t="s">
        <v>254</v>
      </c>
      <c r="D62" s="139" t="s">
        <v>402</v>
      </c>
      <c r="E62" s="139" t="s">
        <v>403</v>
      </c>
      <c r="F62" s="139" t="s">
        <v>404</v>
      </c>
      <c r="G62" s="140" t="s">
        <v>397</v>
      </c>
      <c r="H62" s="140" t="s">
        <v>78</v>
      </c>
      <c r="I62" t="s">
        <v>50</v>
      </c>
    </row>
    <row r="63" spans="1:9" x14ac:dyDescent="0.35">
      <c r="A63" t="s">
        <v>189</v>
      </c>
      <c r="B63" t="s">
        <v>380</v>
      </c>
      <c r="C63" t="s">
        <v>254</v>
      </c>
      <c r="D63" t="s">
        <v>405</v>
      </c>
      <c r="E63" t="s">
        <v>406</v>
      </c>
      <c r="F63" t="s">
        <v>407</v>
      </c>
      <c r="G63" t="s">
        <v>397</v>
      </c>
      <c r="H63" t="s">
        <v>78</v>
      </c>
      <c r="I63" t="s">
        <v>48</v>
      </c>
    </row>
    <row r="64" spans="1:9" x14ac:dyDescent="0.35">
      <c r="A64" t="s">
        <v>194</v>
      </c>
      <c r="B64" t="s">
        <v>380</v>
      </c>
      <c r="C64" t="s">
        <v>254</v>
      </c>
      <c r="D64" t="s">
        <v>405</v>
      </c>
      <c r="E64" t="s">
        <v>408</v>
      </c>
      <c r="F64" t="s">
        <v>409</v>
      </c>
      <c r="G64" t="s">
        <v>397</v>
      </c>
      <c r="H64" t="s">
        <v>78</v>
      </c>
      <c r="I64" t="s">
        <v>48</v>
      </c>
    </row>
    <row r="65" spans="1:9" x14ac:dyDescent="0.35">
      <c r="A65" t="s">
        <v>190</v>
      </c>
      <c r="B65" t="s">
        <v>380</v>
      </c>
      <c r="C65" t="s">
        <v>254</v>
      </c>
      <c r="D65" t="s">
        <v>410</v>
      </c>
      <c r="E65" t="s">
        <v>345</v>
      </c>
      <c r="F65" t="s">
        <v>411</v>
      </c>
      <c r="G65" t="s">
        <v>397</v>
      </c>
      <c r="H65" t="s">
        <v>78</v>
      </c>
      <c r="I65" t="s">
        <v>48</v>
      </c>
    </row>
    <row r="66" spans="1:9" x14ac:dyDescent="0.35">
      <c r="A66" t="s">
        <v>188</v>
      </c>
      <c r="B66" t="s">
        <v>380</v>
      </c>
      <c r="C66" t="s">
        <v>254</v>
      </c>
      <c r="D66" t="s">
        <v>405</v>
      </c>
      <c r="E66" t="s">
        <v>403</v>
      </c>
      <c r="F66" t="s">
        <v>412</v>
      </c>
      <c r="G66" t="s">
        <v>397</v>
      </c>
      <c r="H66" t="s">
        <v>78</v>
      </c>
      <c r="I66" t="s">
        <v>48</v>
      </c>
    </row>
    <row r="67" spans="1:9" x14ac:dyDescent="0.35">
      <c r="A67" t="s">
        <v>196</v>
      </c>
      <c r="B67" t="s">
        <v>380</v>
      </c>
      <c r="C67" t="s">
        <v>254</v>
      </c>
      <c r="D67" t="s">
        <v>405</v>
      </c>
      <c r="E67" t="s">
        <v>413</v>
      </c>
      <c r="F67" t="s">
        <v>414</v>
      </c>
      <c r="G67" t="s">
        <v>397</v>
      </c>
      <c r="H67" t="s">
        <v>78</v>
      </c>
      <c r="I67" t="s">
        <v>48</v>
      </c>
    </row>
    <row r="68" spans="1:9" x14ac:dyDescent="0.35">
      <c r="A68" t="s">
        <v>193</v>
      </c>
      <c r="B68" t="s">
        <v>380</v>
      </c>
      <c r="C68" t="s">
        <v>254</v>
      </c>
      <c r="D68" t="s">
        <v>405</v>
      </c>
      <c r="E68" t="s">
        <v>415</v>
      </c>
      <c r="F68" t="s">
        <v>416</v>
      </c>
      <c r="G68" t="s">
        <v>397</v>
      </c>
      <c r="H68" t="s">
        <v>78</v>
      </c>
      <c r="I68" t="s">
        <v>48</v>
      </c>
    </row>
    <row r="69" spans="1:9" x14ac:dyDescent="0.35">
      <c r="A69" s="138" t="s">
        <v>417</v>
      </c>
      <c r="B69" s="138" t="s">
        <v>380</v>
      </c>
      <c r="C69" s="138" t="s">
        <v>254</v>
      </c>
      <c r="D69" s="139" t="s">
        <v>405</v>
      </c>
      <c r="E69" s="139" t="s">
        <v>413</v>
      </c>
      <c r="F69" s="139" t="s">
        <v>418</v>
      </c>
      <c r="G69" s="140" t="s">
        <v>397</v>
      </c>
      <c r="H69" s="140" t="s">
        <v>78</v>
      </c>
      <c r="I69" t="s">
        <v>48</v>
      </c>
    </row>
    <row r="70" spans="1:9" x14ac:dyDescent="0.35">
      <c r="A70" t="s">
        <v>192</v>
      </c>
      <c r="B70" t="s">
        <v>380</v>
      </c>
      <c r="C70" t="s">
        <v>254</v>
      </c>
      <c r="D70" t="s">
        <v>419</v>
      </c>
      <c r="E70" t="s">
        <v>420</v>
      </c>
      <c r="F70" t="s">
        <v>421</v>
      </c>
      <c r="G70" t="s">
        <v>422</v>
      </c>
      <c r="H70" t="s">
        <v>78</v>
      </c>
      <c r="I70" t="s">
        <v>423</v>
      </c>
    </row>
    <row r="71" spans="1:9" x14ac:dyDescent="0.35">
      <c r="A71" t="s">
        <v>134</v>
      </c>
      <c r="B71" t="s">
        <v>380</v>
      </c>
      <c r="C71" t="s">
        <v>254</v>
      </c>
      <c r="D71" t="s">
        <v>424</v>
      </c>
      <c r="E71" t="s">
        <v>271</v>
      </c>
      <c r="F71" t="s">
        <v>425</v>
      </c>
      <c r="G71" t="s">
        <v>426</v>
      </c>
      <c r="H71" t="s">
        <v>291</v>
      </c>
      <c r="I71" t="s">
        <v>45</v>
      </c>
    </row>
    <row r="72" spans="1:9" x14ac:dyDescent="0.35">
      <c r="A72" t="s">
        <v>139</v>
      </c>
      <c r="B72" t="s">
        <v>380</v>
      </c>
      <c r="C72" t="s">
        <v>254</v>
      </c>
      <c r="D72" t="s">
        <v>427</v>
      </c>
      <c r="E72" t="s">
        <v>271</v>
      </c>
      <c r="F72" t="s">
        <v>307</v>
      </c>
      <c r="G72" t="s">
        <v>426</v>
      </c>
      <c r="H72" t="s">
        <v>291</v>
      </c>
      <c r="I72" t="s">
        <v>45</v>
      </c>
    </row>
    <row r="73" spans="1:9" x14ac:dyDescent="0.35">
      <c r="A73" t="s">
        <v>145</v>
      </c>
      <c r="B73" t="s">
        <v>380</v>
      </c>
      <c r="C73" t="s">
        <v>254</v>
      </c>
      <c r="D73" t="s">
        <v>424</v>
      </c>
      <c r="E73" t="s">
        <v>271</v>
      </c>
      <c r="F73" t="s">
        <v>428</v>
      </c>
      <c r="G73" t="s">
        <v>426</v>
      </c>
      <c r="H73" t="s">
        <v>291</v>
      </c>
      <c r="I73" t="s">
        <v>45</v>
      </c>
    </row>
    <row r="74" spans="1:9" x14ac:dyDescent="0.35">
      <c r="A74" t="s">
        <v>143</v>
      </c>
      <c r="B74" t="s">
        <v>380</v>
      </c>
      <c r="C74" t="s">
        <v>254</v>
      </c>
      <c r="D74" t="s">
        <v>424</v>
      </c>
      <c r="E74" t="s">
        <v>271</v>
      </c>
      <c r="F74" t="s">
        <v>429</v>
      </c>
      <c r="G74" t="s">
        <v>426</v>
      </c>
      <c r="H74" t="s">
        <v>291</v>
      </c>
      <c r="I74" t="s">
        <v>45</v>
      </c>
    </row>
    <row r="75" spans="1:9" x14ac:dyDescent="0.35">
      <c r="A75" t="s">
        <v>138</v>
      </c>
      <c r="B75" t="s">
        <v>380</v>
      </c>
      <c r="C75" t="s">
        <v>254</v>
      </c>
      <c r="D75" t="s">
        <v>424</v>
      </c>
      <c r="E75" t="s">
        <v>271</v>
      </c>
      <c r="F75" t="s">
        <v>430</v>
      </c>
      <c r="G75" t="s">
        <v>426</v>
      </c>
      <c r="H75" t="s">
        <v>291</v>
      </c>
      <c r="I75" t="s">
        <v>45</v>
      </c>
    </row>
    <row r="76" spans="1:9" x14ac:dyDescent="0.35">
      <c r="A76" s="138" t="s">
        <v>431</v>
      </c>
      <c r="B76" s="138" t="s">
        <v>380</v>
      </c>
      <c r="C76" s="138" t="s">
        <v>254</v>
      </c>
      <c r="D76" s="139" t="s">
        <v>424</v>
      </c>
      <c r="E76" s="139" t="s">
        <v>271</v>
      </c>
      <c r="F76" s="139" t="s">
        <v>432</v>
      </c>
      <c r="G76" s="140" t="s">
        <v>426</v>
      </c>
      <c r="H76" t="s">
        <v>291</v>
      </c>
      <c r="I76" t="s">
        <v>45</v>
      </c>
    </row>
    <row r="77" spans="1:9" x14ac:dyDescent="0.35">
      <c r="A77" s="138" t="s">
        <v>433</v>
      </c>
      <c r="B77" s="138" t="s">
        <v>380</v>
      </c>
      <c r="C77" s="138" t="s">
        <v>254</v>
      </c>
      <c r="D77" s="139" t="s">
        <v>424</v>
      </c>
      <c r="E77" s="139" t="s">
        <v>271</v>
      </c>
      <c r="F77" s="139" t="s">
        <v>434</v>
      </c>
      <c r="G77" s="140" t="s">
        <v>426</v>
      </c>
      <c r="H77" t="s">
        <v>291</v>
      </c>
      <c r="I77" t="s">
        <v>45</v>
      </c>
    </row>
    <row r="78" spans="1:9" x14ac:dyDescent="0.35">
      <c r="A78" s="138" t="s">
        <v>435</v>
      </c>
      <c r="B78" s="138" t="s">
        <v>380</v>
      </c>
      <c r="C78" s="138" t="s">
        <v>254</v>
      </c>
      <c r="D78" s="139" t="s">
        <v>427</v>
      </c>
      <c r="E78" s="139" t="s">
        <v>271</v>
      </c>
      <c r="F78" s="139" t="s">
        <v>434</v>
      </c>
      <c r="G78" s="140" t="s">
        <v>426</v>
      </c>
      <c r="H78" t="s">
        <v>291</v>
      </c>
      <c r="I78" t="s">
        <v>45</v>
      </c>
    </row>
    <row r="79" spans="1:9" x14ac:dyDescent="0.35">
      <c r="A79" s="138" t="s">
        <v>436</v>
      </c>
      <c r="B79" s="138" t="s">
        <v>380</v>
      </c>
      <c r="C79" s="138" t="s">
        <v>254</v>
      </c>
      <c r="D79" s="139" t="s">
        <v>427</v>
      </c>
      <c r="E79" s="139" t="s">
        <v>271</v>
      </c>
      <c r="F79" s="139" t="s">
        <v>437</v>
      </c>
      <c r="G79" s="140" t="s">
        <v>426</v>
      </c>
      <c r="H79" t="s">
        <v>291</v>
      </c>
      <c r="I79" t="s">
        <v>45</v>
      </c>
    </row>
    <row r="80" spans="1:9" x14ac:dyDescent="0.35">
      <c r="A80" s="138" t="s">
        <v>438</v>
      </c>
      <c r="B80" s="138" t="s">
        <v>380</v>
      </c>
      <c r="C80" s="138" t="s">
        <v>254</v>
      </c>
      <c r="D80" s="139" t="s">
        <v>427</v>
      </c>
      <c r="E80" s="139" t="s">
        <v>271</v>
      </c>
      <c r="F80" s="139" t="s">
        <v>439</v>
      </c>
      <c r="G80" s="140" t="s">
        <v>426</v>
      </c>
      <c r="H80" t="s">
        <v>291</v>
      </c>
      <c r="I80" t="s">
        <v>51</v>
      </c>
    </row>
    <row r="81" spans="1:9" x14ac:dyDescent="0.35">
      <c r="A81" s="138" t="s">
        <v>440</v>
      </c>
      <c r="B81" s="138" t="s">
        <v>380</v>
      </c>
      <c r="C81" s="138" t="s">
        <v>254</v>
      </c>
      <c r="D81" s="139" t="s">
        <v>427</v>
      </c>
      <c r="E81" s="139" t="s">
        <v>289</v>
      </c>
      <c r="F81" s="139" t="s">
        <v>441</v>
      </c>
      <c r="G81" s="140" t="s">
        <v>426</v>
      </c>
      <c r="H81" t="s">
        <v>291</v>
      </c>
      <c r="I81" t="s">
        <v>51</v>
      </c>
    </row>
    <row r="82" spans="1:9" x14ac:dyDescent="0.35">
      <c r="A82" t="s">
        <v>219</v>
      </c>
      <c r="B82" t="s">
        <v>380</v>
      </c>
      <c r="C82" t="s">
        <v>254</v>
      </c>
      <c r="D82" t="s">
        <v>251</v>
      </c>
      <c r="E82" t="s">
        <v>442</v>
      </c>
      <c r="F82" t="s">
        <v>443</v>
      </c>
      <c r="G82" t="s">
        <v>444</v>
      </c>
      <c r="H82" t="s">
        <v>268</v>
      </c>
      <c r="I82" t="s">
        <v>56</v>
      </c>
    </row>
    <row r="83" spans="1:9" x14ac:dyDescent="0.35">
      <c r="A83" t="s">
        <v>220</v>
      </c>
      <c r="B83" t="s">
        <v>380</v>
      </c>
      <c r="C83" t="s">
        <v>254</v>
      </c>
      <c r="D83" t="s">
        <v>445</v>
      </c>
      <c r="E83" t="s">
        <v>446</v>
      </c>
      <c r="F83" t="s">
        <v>447</v>
      </c>
      <c r="G83" t="s">
        <v>448</v>
      </c>
      <c r="H83" t="s">
        <v>268</v>
      </c>
      <c r="I83" t="s">
        <v>57</v>
      </c>
    </row>
    <row r="84" spans="1:9" x14ac:dyDescent="0.35">
      <c r="A84" t="s">
        <v>222</v>
      </c>
      <c r="B84" t="s">
        <v>380</v>
      </c>
      <c r="C84" t="s">
        <v>254</v>
      </c>
      <c r="D84" t="s">
        <v>386</v>
      </c>
      <c r="E84" t="s">
        <v>449</v>
      </c>
      <c r="F84" t="s">
        <v>450</v>
      </c>
      <c r="G84" t="s">
        <v>451</v>
      </c>
      <c r="H84" t="s">
        <v>315</v>
      </c>
      <c r="I84" t="s">
        <v>58</v>
      </c>
    </row>
    <row r="85" spans="1:9" x14ac:dyDescent="0.35">
      <c r="A85" t="s">
        <v>223</v>
      </c>
      <c r="B85" t="s">
        <v>380</v>
      </c>
      <c r="C85" t="s">
        <v>254</v>
      </c>
      <c r="D85" t="s">
        <v>386</v>
      </c>
      <c r="E85" t="s">
        <v>265</v>
      </c>
      <c r="F85" t="s">
        <v>452</v>
      </c>
      <c r="G85" t="s">
        <v>451</v>
      </c>
      <c r="H85" t="s">
        <v>315</v>
      </c>
      <c r="I85" t="s">
        <v>58</v>
      </c>
    </row>
    <row r="86" spans="1:9" x14ac:dyDescent="0.35">
      <c r="A86" t="s">
        <v>221</v>
      </c>
      <c r="B86" t="s">
        <v>380</v>
      </c>
      <c r="C86" t="s">
        <v>254</v>
      </c>
      <c r="D86" t="s">
        <v>386</v>
      </c>
      <c r="E86" t="s">
        <v>453</v>
      </c>
      <c r="F86" t="s">
        <v>454</v>
      </c>
      <c r="G86" t="s">
        <v>451</v>
      </c>
      <c r="H86" t="s">
        <v>315</v>
      </c>
      <c r="I86" t="s">
        <v>58</v>
      </c>
    </row>
    <row r="87" spans="1:9" x14ac:dyDescent="0.35">
      <c r="A87" s="138" t="s">
        <v>455</v>
      </c>
      <c r="B87" s="138" t="s">
        <v>380</v>
      </c>
      <c r="C87" s="138" t="s">
        <v>254</v>
      </c>
      <c r="D87" s="139" t="s">
        <v>386</v>
      </c>
      <c r="E87" s="139" t="s">
        <v>453</v>
      </c>
      <c r="F87" s="139" t="s">
        <v>456</v>
      </c>
      <c r="G87" s="140" t="s">
        <v>451</v>
      </c>
      <c r="H87" s="140" t="s">
        <v>268</v>
      </c>
      <c r="I87" t="s">
        <v>58</v>
      </c>
    </row>
    <row r="88" spans="1:9" x14ac:dyDescent="0.35">
      <c r="A88" s="138" t="s">
        <v>457</v>
      </c>
      <c r="B88" s="138" t="s">
        <v>380</v>
      </c>
      <c r="C88" s="138" t="s">
        <v>254</v>
      </c>
      <c r="D88" s="139" t="s">
        <v>386</v>
      </c>
      <c r="E88" s="139" t="s">
        <v>458</v>
      </c>
      <c r="F88" s="139" t="s">
        <v>459</v>
      </c>
      <c r="G88" s="140" t="s">
        <v>451</v>
      </c>
      <c r="H88" s="140" t="s">
        <v>268</v>
      </c>
      <c r="I88" t="s">
        <v>58</v>
      </c>
    </row>
    <row r="89" spans="1:9" x14ac:dyDescent="0.35">
      <c r="A89" t="s">
        <v>191</v>
      </c>
      <c r="B89" t="s">
        <v>380</v>
      </c>
      <c r="C89" t="s">
        <v>254</v>
      </c>
      <c r="D89" t="s">
        <v>386</v>
      </c>
      <c r="E89" t="s">
        <v>460</v>
      </c>
      <c r="F89" t="s">
        <v>461</v>
      </c>
      <c r="G89" t="s">
        <v>462</v>
      </c>
      <c r="H89" t="s">
        <v>78</v>
      </c>
      <c r="I89" t="s">
        <v>49</v>
      </c>
    </row>
    <row r="90" spans="1:9" x14ac:dyDescent="0.35">
      <c r="A90" t="s">
        <v>195</v>
      </c>
      <c r="B90" t="s">
        <v>380</v>
      </c>
      <c r="C90" t="s">
        <v>254</v>
      </c>
      <c r="D90" t="s">
        <v>386</v>
      </c>
      <c r="E90" t="s">
        <v>345</v>
      </c>
      <c r="F90" t="s">
        <v>463</v>
      </c>
      <c r="G90" t="s">
        <v>462</v>
      </c>
      <c r="H90" t="s">
        <v>78</v>
      </c>
      <c r="I90" t="s">
        <v>49</v>
      </c>
    </row>
    <row r="91" spans="1:9" x14ac:dyDescent="0.35">
      <c r="A91" s="138" t="s">
        <v>464</v>
      </c>
      <c r="B91" s="138" t="s">
        <v>380</v>
      </c>
      <c r="C91" s="138" t="s">
        <v>254</v>
      </c>
      <c r="D91" s="139" t="s">
        <v>386</v>
      </c>
      <c r="E91" s="139" t="s">
        <v>460</v>
      </c>
      <c r="F91" s="139" t="s">
        <v>465</v>
      </c>
      <c r="G91" s="140" t="s">
        <v>462</v>
      </c>
      <c r="H91" s="140" t="s">
        <v>78</v>
      </c>
      <c r="I91" t="s">
        <v>49</v>
      </c>
    </row>
    <row r="92" spans="1:9" x14ac:dyDescent="0.35">
      <c r="A92" s="138" t="s">
        <v>466</v>
      </c>
      <c r="B92" s="138" t="s">
        <v>380</v>
      </c>
      <c r="C92" s="138" t="s">
        <v>254</v>
      </c>
      <c r="D92" s="139" t="s">
        <v>386</v>
      </c>
      <c r="E92" s="139" t="s">
        <v>345</v>
      </c>
      <c r="F92" s="139" t="s">
        <v>467</v>
      </c>
      <c r="G92" s="140" t="s">
        <v>462</v>
      </c>
      <c r="H92" s="140" t="s">
        <v>78</v>
      </c>
      <c r="I92" t="s">
        <v>49</v>
      </c>
    </row>
    <row r="93" spans="1:9" x14ac:dyDescent="0.35">
      <c r="A93" t="s">
        <v>208</v>
      </c>
      <c r="B93" t="s">
        <v>380</v>
      </c>
      <c r="C93" t="s">
        <v>254</v>
      </c>
      <c r="D93" t="s">
        <v>427</v>
      </c>
      <c r="E93" t="s">
        <v>286</v>
      </c>
      <c r="F93" t="s">
        <v>468</v>
      </c>
      <c r="G93" t="s">
        <v>135</v>
      </c>
      <c r="H93" t="s">
        <v>291</v>
      </c>
      <c r="I93" t="s">
        <v>52</v>
      </c>
    </row>
    <row r="94" spans="1:9" x14ac:dyDescent="0.35">
      <c r="A94" t="s">
        <v>207</v>
      </c>
      <c r="B94" t="s">
        <v>380</v>
      </c>
      <c r="C94" t="s">
        <v>254</v>
      </c>
      <c r="D94" t="s">
        <v>424</v>
      </c>
      <c r="E94" t="s">
        <v>286</v>
      </c>
      <c r="F94" t="s">
        <v>468</v>
      </c>
      <c r="G94" t="s">
        <v>135</v>
      </c>
      <c r="H94" t="s">
        <v>291</v>
      </c>
      <c r="I94" t="s">
        <v>52</v>
      </c>
    </row>
    <row r="95" spans="1:9" x14ac:dyDescent="0.35">
      <c r="A95" t="s">
        <v>249</v>
      </c>
      <c r="B95" t="s">
        <v>262</v>
      </c>
      <c r="C95" t="s">
        <v>296</v>
      </c>
      <c r="D95" t="s">
        <v>285</v>
      </c>
      <c r="E95" t="s">
        <v>286</v>
      </c>
      <c r="F95" t="s">
        <v>469</v>
      </c>
      <c r="G95" t="s">
        <v>135</v>
      </c>
      <c r="H95" t="s">
        <v>291</v>
      </c>
      <c r="I95" t="s">
        <v>31</v>
      </c>
    </row>
    <row r="96" spans="1:9" x14ac:dyDescent="0.35">
      <c r="A96" t="s">
        <v>248</v>
      </c>
      <c r="B96" t="s">
        <v>262</v>
      </c>
      <c r="C96" t="s">
        <v>296</v>
      </c>
      <c r="D96" t="s">
        <v>285</v>
      </c>
      <c r="E96" t="s">
        <v>470</v>
      </c>
      <c r="F96" t="s">
        <v>471</v>
      </c>
      <c r="G96" t="s">
        <v>135</v>
      </c>
      <c r="H96" t="s">
        <v>291</v>
      </c>
      <c r="I96" t="s">
        <v>31</v>
      </c>
    </row>
    <row r="97" spans="1:9" x14ac:dyDescent="0.35">
      <c r="A97" t="s">
        <v>250</v>
      </c>
      <c r="B97" t="s">
        <v>262</v>
      </c>
      <c r="C97" t="s">
        <v>296</v>
      </c>
      <c r="D97" t="s">
        <v>297</v>
      </c>
      <c r="E97" t="s">
        <v>472</v>
      </c>
      <c r="F97" t="s">
        <v>473</v>
      </c>
      <c r="G97" t="s">
        <v>135</v>
      </c>
      <c r="H97" t="s">
        <v>291</v>
      </c>
      <c r="I97" t="s">
        <v>31</v>
      </c>
    </row>
    <row r="98" spans="1:9" x14ac:dyDescent="0.35">
      <c r="A98" s="138" t="s">
        <v>474</v>
      </c>
      <c r="B98" s="138" t="s">
        <v>380</v>
      </c>
      <c r="C98" s="138" t="s">
        <v>254</v>
      </c>
      <c r="D98" s="139" t="s">
        <v>427</v>
      </c>
      <c r="E98" s="139" t="s">
        <v>475</v>
      </c>
      <c r="F98" s="139" t="s">
        <v>476</v>
      </c>
      <c r="G98" s="139" t="s">
        <v>476</v>
      </c>
      <c r="H98" s="140" t="s">
        <v>268</v>
      </c>
      <c r="I98" t="s">
        <v>53</v>
      </c>
    </row>
    <row r="99" spans="1:9" x14ac:dyDescent="0.35">
      <c r="A99" t="s">
        <v>209</v>
      </c>
      <c r="B99" t="s">
        <v>262</v>
      </c>
      <c r="C99" t="s">
        <v>296</v>
      </c>
      <c r="D99" t="s">
        <v>274</v>
      </c>
      <c r="E99" t="s">
        <v>276</v>
      </c>
      <c r="F99" t="s">
        <v>277</v>
      </c>
      <c r="G99" t="s">
        <v>477</v>
      </c>
      <c r="H99" t="s">
        <v>323</v>
      </c>
      <c r="I99" t="s">
        <v>23</v>
      </c>
    </row>
    <row r="100" spans="1:9" x14ac:dyDescent="0.35">
      <c r="A100" t="s">
        <v>214</v>
      </c>
      <c r="B100" t="s">
        <v>262</v>
      </c>
      <c r="C100" t="s">
        <v>296</v>
      </c>
      <c r="D100" t="s">
        <v>264</v>
      </c>
      <c r="E100">
        <v>50.099899999999998</v>
      </c>
      <c r="F100" t="s">
        <v>478</v>
      </c>
      <c r="G100" t="s">
        <v>479</v>
      </c>
      <c r="H100" t="s">
        <v>480</v>
      </c>
      <c r="I100" t="s">
        <v>24</v>
      </c>
    </row>
    <row r="101" spans="1:9" x14ac:dyDescent="0.35">
      <c r="A101" t="s">
        <v>218</v>
      </c>
      <c r="B101" t="s">
        <v>262</v>
      </c>
      <c r="C101" t="s">
        <v>296</v>
      </c>
      <c r="D101" t="s">
        <v>285</v>
      </c>
      <c r="E101" t="s">
        <v>481</v>
      </c>
      <c r="F101" t="s">
        <v>482</v>
      </c>
      <c r="G101" t="s">
        <v>479</v>
      </c>
      <c r="H101" t="s">
        <v>480</v>
      </c>
      <c r="I101" t="s">
        <v>24</v>
      </c>
    </row>
    <row r="102" spans="1:9" x14ac:dyDescent="0.35">
      <c r="A102" t="s">
        <v>217</v>
      </c>
      <c r="B102" t="s">
        <v>262</v>
      </c>
      <c r="C102" t="s">
        <v>296</v>
      </c>
      <c r="D102" t="s">
        <v>285</v>
      </c>
      <c r="E102" t="s">
        <v>483</v>
      </c>
      <c r="F102" t="s">
        <v>484</v>
      </c>
      <c r="G102" t="s">
        <v>479</v>
      </c>
      <c r="H102" t="s">
        <v>480</v>
      </c>
      <c r="I102" t="s">
        <v>24</v>
      </c>
    </row>
    <row r="103" spans="1:9" x14ac:dyDescent="0.35">
      <c r="A103" s="138" t="s">
        <v>485</v>
      </c>
      <c r="B103" s="138" t="s">
        <v>262</v>
      </c>
      <c r="C103" s="138" t="s">
        <v>296</v>
      </c>
      <c r="D103" s="139" t="s">
        <v>274</v>
      </c>
      <c r="E103" s="139" t="s">
        <v>481</v>
      </c>
      <c r="F103" s="139" t="s">
        <v>486</v>
      </c>
      <c r="G103" t="s">
        <v>479</v>
      </c>
      <c r="H103" s="140" t="s">
        <v>480</v>
      </c>
      <c r="I103" t="s">
        <v>24</v>
      </c>
    </row>
    <row r="104" spans="1:9" x14ac:dyDescent="0.35">
      <c r="A104" s="138" t="s">
        <v>487</v>
      </c>
      <c r="B104" s="138" t="s">
        <v>262</v>
      </c>
      <c r="C104" s="138" t="s">
        <v>296</v>
      </c>
      <c r="D104" s="139" t="s">
        <v>274</v>
      </c>
      <c r="E104" s="139" t="s">
        <v>481</v>
      </c>
      <c r="F104" s="139" t="s">
        <v>488</v>
      </c>
      <c r="G104" t="s">
        <v>479</v>
      </c>
      <c r="H104" s="140" t="s">
        <v>480</v>
      </c>
      <c r="I104" t="s">
        <v>24</v>
      </c>
    </row>
    <row r="105" spans="1:9" x14ac:dyDescent="0.35">
      <c r="A105" s="138" t="s">
        <v>489</v>
      </c>
      <c r="B105" s="138" t="s">
        <v>262</v>
      </c>
      <c r="C105" s="138" t="s">
        <v>296</v>
      </c>
      <c r="D105" s="139" t="s">
        <v>274</v>
      </c>
      <c r="E105" s="139" t="s">
        <v>481</v>
      </c>
      <c r="F105" s="139" t="s">
        <v>482</v>
      </c>
      <c r="G105" t="s">
        <v>479</v>
      </c>
      <c r="H105" s="140" t="s">
        <v>480</v>
      </c>
      <c r="I105" t="s">
        <v>24</v>
      </c>
    </row>
    <row r="106" spans="1:9" x14ac:dyDescent="0.35">
      <c r="A106" s="138" t="s">
        <v>490</v>
      </c>
      <c r="B106" s="138" t="s">
        <v>262</v>
      </c>
      <c r="C106" s="138" t="s">
        <v>296</v>
      </c>
      <c r="D106" s="139" t="s">
        <v>491</v>
      </c>
      <c r="E106" s="139" t="s">
        <v>492</v>
      </c>
      <c r="F106" s="139" t="s">
        <v>493</v>
      </c>
      <c r="G106" s="140" t="s">
        <v>479</v>
      </c>
      <c r="H106" t="s">
        <v>480</v>
      </c>
      <c r="I106" t="s">
        <v>24</v>
      </c>
    </row>
    <row r="107" spans="1:9" x14ac:dyDescent="0.35">
      <c r="A107" t="s">
        <v>215</v>
      </c>
      <c r="B107" t="s">
        <v>262</v>
      </c>
      <c r="C107" t="s">
        <v>296</v>
      </c>
      <c r="D107" t="s">
        <v>494</v>
      </c>
      <c r="E107" t="s">
        <v>495</v>
      </c>
      <c r="F107" t="s">
        <v>496</v>
      </c>
      <c r="G107" t="s">
        <v>497</v>
      </c>
      <c r="H107" t="s">
        <v>480</v>
      </c>
      <c r="I107" t="s">
        <v>497</v>
      </c>
    </row>
    <row r="108" spans="1:9" x14ac:dyDescent="0.35">
      <c r="A108" s="138" t="s">
        <v>498</v>
      </c>
      <c r="B108" s="138" t="s">
        <v>262</v>
      </c>
      <c r="C108" s="138" t="s">
        <v>296</v>
      </c>
      <c r="D108" s="139" t="s">
        <v>274</v>
      </c>
      <c r="E108" s="139" t="s">
        <v>481</v>
      </c>
      <c r="F108" s="139" t="s">
        <v>499</v>
      </c>
      <c r="G108" s="140" t="s">
        <v>497</v>
      </c>
      <c r="H108" s="140" t="s">
        <v>480</v>
      </c>
      <c r="I108" t="s">
        <v>497</v>
      </c>
    </row>
    <row r="109" spans="1:9" x14ac:dyDescent="0.35">
      <c r="A109" t="s">
        <v>230</v>
      </c>
      <c r="B109" t="s">
        <v>262</v>
      </c>
      <c r="C109" t="s">
        <v>296</v>
      </c>
      <c r="D109" t="s">
        <v>264</v>
      </c>
      <c r="E109" t="s">
        <v>500</v>
      </c>
      <c r="F109" t="s">
        <v>501</v>
      </c>
      <c r="G109" t="s">
        <v>502</v>
      </c>
      <c r="H109" t="s">
        <v>315</v>
      </c>
      <c r="I109" t="s">
        <v>503</v>
      </c>
    </row>
    <row r="110" spans="1:9" x14ac:dyDescent="0.35">
      <c r="A110" t="s">
        <v>226</v>
      </c>
      <c r="B110" t="s">
        <v>262</v>
      </c>
      <c r="C110" t="s">
        <v>296</v>
      </c>
      <c r="D110" t="s">
        <v>264</v>
      </c>
      <c r="E110" t="s">
        <v>370</v>
      </c>
      <c r="F110" t="s">
        <v>504</v>
      </c>
      <c r="G110" t="s">
        <v>502</v>
      </c>
      <c r="H110" t="s">
        <v>315</v>
      </c>
      <c r="I110" t="s">
        <v>503</v>
      </c>
    </row>
    <row r="111" spans="1:9" x14ac:dyDescent="0.35">
      <c r="A111" t="s">
        <v>231</v>
      </c>
      <c r="B111" t="s">
        <v>262</v>
      </c>
      <c r="C111" t="s">
        <v>296</v>
      </c>
      <c r="D111" t="s">
        <v>264</v>
      </c>
      <c r="E111" t="s">
        <v>500</v>
      </c>
      <c r="F111" t="s">
        <v>505</v>
      </c>
      <c r="G111" t="s">
        <v>502</v>
      </c>
      <c r="H111" t="s">
        <v>315</v>
      </c>
      <c r="I111" t="s">
        <v>503</v>
      </c>
    </row>
    <row r="112" spans="1:9" x14ac:dyDescent="0.35">
      <c r="A112" t="s">
        <v>225</v>
      </c>
      <c r="B112" t="s">
        <v>262</v>
      </c>
      <c r="C112" t="s">
        <v>296</v>
      </c>
      <c r="D112" t="s">
        <v>264</v>
      </c>
      <c r="E112" t="s">
        <v>506</v>
      </c>
      <c r="F112" t="s">
        <v>507</v>
      </c>
      <c r="G112" t="s">
        <v>502</v>
      </c>
      <c r="H112" t="s">
        <v>315</v>
      </c>
      <c r="I112" t="s">
        <v>503</v>
      </c>
    </row>
    <row r="113" spans="1:9" x14ac:dyDescent="0.35">
      <c r="A113" t="s">
        <v>228</v>
      </c>
      <c r="B113" t="s">
        <v>262</v>
      </c>
      <c r="C113" t="s">
        <v>296</v>
      </c>
      <c r="D113" t="s">
        <v>264</v>
      </c>
      <c r="E113" t="s">
        <v>508</v>
      </c>
      <c r="F113" t="s">
        <v>509</v>
      </c>
      <c r="G113" t="s">
        <v>502</v>
      </c>
      <c r="H113" t="s">
        <v>315</v>
      </c>
      <c r="I113" t="s">
        <v>503</v>
      </c>
    </row>
    <row r="114" spans="1:9" x14ac:dyDescent="0.35">
      <c r="A114" t="s">
        <v>229</v>
      </c>
      <c r="B114" t="s">
        <v>262</v>
      </c>
      <c r="C114" t="s">
        <v>296</v>
      </c>
      <c r="D114" t="s">
        <v>264</v>
      </c>
      <c r="E114" t="s">
        <v>510</v>
      </c>
      <c r="F114" t="s">
        <v>511</v>
      </c>
      <c r="G114" t="s">
        <v>502</v>
      </c>
      <c r="H114" t="s">
        <v>315</v>
      </c>
      <c r="I114" t="s">
        <v>503</v>
      </c>
    </row>
    <row r="115" spans="1:9" x14ac:dyDescent="0.35">
      <c r="A115" t="s">
        <v>235</v>
      </c>
      <c r="B115" t="s">
        <v>262</v>
      </c>
      <c r="C115" t="s">
        <v>296</v>
      </c>
      <c r="D115" t="s">
        <v>285</v>
      </c>
      <c r="E115" t="s">
        <v>512</v>
      </c>
      <c r="F115" t="s">
        <v>513</v>
      </c>
      <c r="G115" t="s">
        <v>514</v>
      </c>
      <c r="H115" t="s">
        <v>323</v>
      </c>
      <c r="I115" t="s">
        <v>28</v>
      </c>
    </row>
    <row r="116" spans="1:9" x14ac:dyDescent="0.35">
      <c r="A116" t="s">
        <v>233</v>
      </c>
      <c r="B116" t="s">
        <v>262</v>
      </c>
      <c r="C116" t="s">
        <v>296</v>
      </c>
      <c r="D116" t="s">
        <v>285</v>
      </c>
      <c r="E116" t="s">
        <v>515</v>
      </c>
      <c r="F116" t="s">
        <v>516</v>
      </c>
      <c r="G116" t="s">
        <v>514</v>
      </c>
      <c r="H116" t="s">
        <v>323</v>
      </c>
      <c r="I116" t="s">
        <v>28</v>
      </c>
    </row>
    <row r="117" spans="1:9" x14ac:dyDescent="0.35">
      <c r="A117" t="s">
        <v>234</v>
      </c>
      <c r="B117" t="s">
        <v>262</v>
      </c>
      <c r="C117" t="s">
        <v>296</v>
      </c>
      <c r="D117" t="s">
        <v>285</v>
      </c>
      <c r="E117" t="s">
        <v>517</v>
      </c>
      <c r="F117" t="s">
        <v>518</v>
      </c>
      <c r="G117" t="s">
        <v>514</v>
      </c>
      <c r="H117" t="s">
        <v>323</v>
      </c>
      <c r="I117" t="s">
        <v>28</v>
      </c>
    </row>
    <row r="118" spans="1:9" x14ac:dyDescent="0.35">
      <c r="A118" t="s">
        <v>236</v>
      </c>
      <c r="B118" t="s">
        <v>262</v>
      </c>
      <c r="C118" t="s">
        <v>296</v>
      </c>
      <c r="D118" t="s">
        <v>285</v>
      </c>
      <c r="E118" t="s">
        <v>519</v>
      </c>
      <c r="F118" t="s">
        <v>520</v>
      </c>
      <c r="G118" t="s">
        <v>514</v>
      </c>
      <c r="H118" t="s">
        <v>323</v>
      </c>
      <c r="I118" t="s">
        <v>28</v>
      </c>
    </row>
    <row r="119" spans="1:9" x14ac:dyDescent="0.35">
      <c r="A119" t="s">
        <v>238</v>
      </c>
      <c r="B119" t="s">
        <v>262</v>
      </c>
      <c r="C119" t="s">
        <v>296</v>
      </c>
      <c r="D119" t="s">
        <v>285</v>
      </c>
      <c r="E119" t="s">
        <v>521</v>
      </c>
      <c r="F119" t="s">
        <v>522</v>
      </c>
      <c r="G119" t="s">
        <v>514</v>
      </c>
      <c r="H119" t="s">
        <v>323</v>
      </c>
      <c r="I119" t="s">
        <v>28</v>
      </c>
    </row>
    <row r="120" spans="1:9" x14ac:dyDescent="0.35">
      <c r="A120" t="s">
        <v>232</v>
      </c>
      <c r="B120" t="s">
        <v>262</v>
      </c>
      <c r="C120" t="s">
        <v>296</v>
      </c>
      <c r="D120" t="s">
        <v>285</v>
      </c>
      <c r="E120" t="s">
        <v>523</v>
      </c>
      <c r="F120" t="s">
        <v>524</v>
      </c>
      <c r="G120" t="s">
        <v>514</v>
      </c>
      <c r="H120" t="s">
        <v>323</v>
      </c>
      <c r="I120" t="s">
        <v>28</v>
      </c>
    </row>
    <row r="121" spans="1:9" x14ac:dyDescent="0.35">
      <c r="A121" s="138" t="s">
        <v>525</v>
      </c>
      <c r="B121" s="138" t="s">
        <v>262</v>
      </c>
      <c r="C121" s="138" t="s">
        <v>296</v>
      </c>
      <c r="D121" s="139" t="s">
        <v>285</v>
      </c>
      <c r="E121" s="139" t="s">
        <v>526</v>
      </c>
      <c r="F121" s="139" t="s">
        <v>527</v>
      </c>
      <c r="G121" s="140" t="s">
        <v>514</v>
      </c>
      <c r="H121" t="s">
        <v>323</v>
      </c>
      <c r="I121" t="s">
        <v>28</v>
      </c>
    </row>
    <row r="122" spans="1:9" x14ac:dyDescent="0.35">
      <c r="A122" t="s">
        <v>239</v>
      </c>
      <c r="B122" t="s">
        <v>262</v>
      </c>
      <c r="C122" t="s">
        <v>296</v>
      </c>
      <c r="D122" t="s">
        <v>528</v>
      </c>
      <c r="E122" t="s">
        <v>529</v>
      </c>
      <c r="F122" t="s">
        <v>530</v>
      </c>
      <c r="G122" t="s">
        <v>514</v>
      </c>
      <c r="H122" t="s">
        <v>323</v>
      </c>
      <c r="I122" t="s">
        <v>26</v>
      </c>
    </row>
    <row r="123" spans="1:9" x14ac:dyDescent="0.35">
      <c r="A123" t="s">
        <v>240</v>
      </c>
      <c r="B123" t="s">
        <v>262</v>
      </c>
      <c r="C123" t="s">
        <v>296</v>
      </c>
      <c r="D123" t="s">
        <v>285</v>
      </c>
      <c r="E123" t="s">
        <v>283</v>
      </c>
      <c r="F123" t="s">
        <v>284</v>
      </c>
      <c r="G123" t="s">
        <v>531</v>
      </c>
      <c r="H123" t="s">
        <v>323</v>
      </c>
      <c r="I123" t="s">
        <v>29</v>
      </c>
    </row>
    <row r="124" spans="1:9" x14ac:dyDescent="0.35">
      <c r="A124" t="s">
        <v>243</v>
      </c>
      <c r="B124" t="s">
        <v>262</v>
      </c>
      <c r="C124" t="s">
        <v>296</v>
      </c>
      <c r="D124" t="s">
        <v>285</v>
      </c>
      <c r="E124" t="s">
        <v>532</v>
      </c>
      <c r="F124" t="s">
        <v>533</v>
      </c>
      <c r="G124" t="s">
        <v>531</v>
      </c>
      <c r="H124" t="s">
        <v>323</v>
      </c>
      <c r="I124" t="s">
        <v>29</v>
      </c>
    </row>
    <row r="125" spans="1:9" x14ac:dyDescent="0.35">
      <c r="A125" t="s">
        <v>242</v>
      </c>
      <c r="B125" t="s">
        <v>262</v>
      </c>
      <c r="C125" t="s">
        <v>296</v>
      </c>
      <c r="D125" t="s">
        <v>285</v>
      </c>
      <c r="E125" t="s">
        <v>342</v>
      </c>
      <c r="F125" t="s">
        <v>343</v>
      </c>
      <c r="G125" t="s">
        <v>531</v>
      </c>
      <c r="H125" t="s">
        <v>323</v>
      </c>
      <c r="I125" t="s">
        <v>29</v>
      </c>
    </row>
    <row r="126" spans="1:9" x14ac:dyDescent="0.35">
      <c r="A126" t="s">
        <v>245</v>
      </c>
      <c r="B126" t="s">
        <v>262</v>
      </c>
      <c r="C126" t="s">
        <v>296</v>
      </c>
      <c r="D126" t="s">
        <v>264</v>
      </c>
      <c r="E126" t="s">
        <v>534</v>
      </c>
      <c r="F126" t="s">
        <v>535</v>
      </c>
      <c r="G126" t="s">
        <v>531</v>
      </c>
      <c r="H126" t="s">
        <v>323</v>
      </c>
      <c r="I126" t="s">
        <v>29</v>
      </c>
    </row>
    <row r="127" spans="1:9" x14ac:dyDescent="0.35">
      <c r="A127" t="s">
        <v>247</v>
      </c>
      <c r="B127" t="s">
        <v>262</v>
      </c>
      <c r="C127" t="s">
        <v>296</v>
      </c>
      <c r="D127" t="s">
        <v>264</v>
      </c>
      <c r="E127" t="s">
        <v>536</v>
      </c>
      <c r="F127" t="s">
        <v>537</v>
      </c>
      <c r="G127" t="s">
        <v>531</v>
      </c>
      <c r="H127" t="s">
        <v>323</v>
      </c>
      <c r="I127" t="s">
        <v>29</v>
      </c>
    </row>
    <row r="128" spans="1:9" x14ac:dyDescent="0.35">
      <c r="A128" t="s">
        <v>241</v>
      </c>
      <c r="B128" t="s">
        <v>262</v>
      </c>
      <c r="C128" t="s">
        <v>296</v>
      </c>
      <c r="D128" t="s">
        <v>538</v>
      </c>
      <c r="E128" t="s">
        <v>539</v>
      </c>
      <c r="F128" t="s">
        <v>540</v>
      </c>
      <c r="G128" t="s">
        <v>531</v>
      </c>
      <c r="H128" t="s">
        <v>323</v>
      </c>
      <c r="I128" t="s">
        <v>29</v>
      </c>
    </row>
    <row r="129" spans="1:9" x14ac:dyDescent="0.35">
      <c r="A129" t="s">
        <v>246</v>
      </c>
      <c r="B129" t="s">
        <v>262</v>
      </c>
      <c r="C129" t="s">
        <v>296</v>
      </c>
      <c r="D129" t="s">
        <v>264</v>
      </c>
      <c r="E129" t="s">
        <v>541</v>
      </c>
      <c r="F129" t="s">
        <v>542</v>
      </c>
      <c r="G129" t="s">
        <v>531</v>
      </c>
      <c r="H129" t="s">
        <v>323</v>
      </c>
      <c r="I129" t="s">
        <v>29</v>
      </c>
    </row>
    <row r="130" spans="1:9" x14ac:dyDescent="0.35">
      <c r="A130" t="s">
        <v>216</v>
      </c>
      <c r="B130" t="s">
        <v>262</v>
      </c>
      <c r="C130" t="s">
        <v>296</v>
      </c>
      <c r="D130" t="s">
        <v>264</v>
      </c>
      <c r="E130" t="s">
        <v>543</v>
      </c>
      <c r="F130" t="s">
        <v>544</v>
      </c>
      <c r="G130" t="s">
        <v>545</v>
      </c>
      <c r="H130" t="s">
        <v>480</v>
      </c>
      <c r="I130" t="s">
        <v>32</v>
      </c>
    </row>
    <row r="131" spans="1:9" x14ac:dyDescent="0.35">
      <c r="A131"/>
      <c r="B131"/>
      <c r="C131"/>
    </row>
    <row r="132" spans="1:9" x14ac:dyDescent="0.35">
      <c r="A132"/>
      <c r="B132"/>
      <c r="C132"/>
    </row>
    <row r="133" spans="1:9" x14ac:dyDescent="0.35">
      <c r="A133"/>
      <c r="B133"/>
      <c r="C133"/>
    </row>
    <row r="134" spans="1:9" x14ac:dyDescent="0.35">
      <c r="A134"/>
      <c r="B134"/>
      <c r="C134"/>
    </row>
    <row r="135" spans="1:9" x14ac:dyDescent="0.35">
      <c r="A135"/>
      <c r="B135"/>
      <c r="C135"/>
    </row>
    <row r="136" spans="1:9" x14ac:dyDescent="0.35">
      <c r="A136"/>
      <c r="B136"/>
      <c r="C136"/>
    </row>
    <row r="137" spans="1:9" x14ac:dyDescent="0.35">
      <c r="A137"/>
      <c r="B137"/>
      <c r="C137"/>
    </row>
    <row r="138" spans="1:9" x14ac:dyDescent="0.35">
      <c r="A138"/>
      <c r="B138"/>
      <c r="C138"/>
    </row>
    <row r="139" spans="1:9" x14ac:dyDescent="0.35">
      <c r="A139"/>
      <c r="B139"/>
      <c r="C139"/>
    </row>
    <row r="140" spans="1:9" x14ac:dyDescent="0.35">
      <c r="A140"/>
      <c r="B140"/>
      <c r="C140"/>
    </row>
    <row r="141" spans="1:9" x14ac:dyDescent="0.35">
      <c r="A141"/>
      <c r="B141"/>
      <c r="C141"/>
    </row>
    <row r="142" spans="1:9" x14ac:dyDescent="0.35">
      <c r="A142"/>
      <c r="B142"/>
      <c r="C142"/>
    </row>
    <row r="143" spans="1:9" x14ac:dyDescent="0.35">
      <c r="A143"/>
      <c r="B143"/>
      <c r="C143"/>
    </row>
    <row r="144" spans="1:9" x14ac:dyDescent="0.35">
      <c r="A144"/>
      <c r="B144"/>
      <c r="C144"/>
    </row>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row r="161" customFormat="1" x14ac:dyDescent="0.35"/>
    <row r="162" customFormat="1" x14ac:dyDescent="0.35"/>
    <row r="163" customFormat="1" x14ac:dyDescent="0.35"/>
    <row r="164" customFormat="1" x14ac:dyDescent="0.35"/>
    <row r="165" customFormat="1" x14ac:dyDescent="0.35"/>
    <row r="166" customFormat="1" x14ac:dyDescent="0.35"/>
    <row r="167" customFormat="1" x14ac:dyDescent="0.35"/>
    <row r="168" customFormat="1" x14ac:dyDescent="0.35"/>
    <row r="169" customFormat="1" x14ac:dyDescent="0.35"/>
    <row r="170" customFormat="1" x14ac:dyDescent="0.35"/>
    <row r="171" customFormat="1" x14ac:dyDescent="0.35"/>
    <row r="172" customFormat="1" x14ac:dyDescent="0.35"/>
    <row r="173" customFormat="1" x14ac:dyDescent="0.35"/>
    <row r="174" customFormat="1" x14ac:dyDescent="0.35"/>
    <row r="175" customFormat="1" x14ac:dyDescent="0.35"/>
    <row r="176" customFormat="1" x14ac:dyDescent="0.35"/>
    <row r="177" customFormat="1" x14ac:dyDescent="0.35"/>
    <row r="178" customFormat="1" x14ac:dyDescent="0.35"/>
    <row r="179" customFormat="1" x14ac:dyDescent="0.35"/>
    <row r="180" customFormat="1" x14ac:dyDescent="0.35"/>
    <row r="181" customFormat="1" x14ac:dyDescent="0.35"/>
    <row r="182" customFormat="1" x14ac:dyDescent="0.35"/>
    <row r="183" customFormat="1" x14ac:dyDescent="0.35"/>
    <row r="184" customFormat="1" x14ac:dyDescent="0.35"/>
    <row r="185" customFormat="1" x14ac:dyDescent="0.35"/>
    <row r="186" customFormat="1" x14ac:dyDescent="0.35"/>
    <row r="187" customFormat="1" x14ac:dyDescent="0.35"/>
    <row r="188" customFormat="1" x14ac:dyDescent="0.35"/>
    <row r="189" customFormat="1" x14ac:dyDescent="0.35"/>
    <row r="190" customFormat="1" x14ac:dyDescent="0.35"/>
    <row r="191" customFormat="1" x14ac:dyDescent="0.35"/>
    <row r="192" customFormat="1" x14ac:dyDescent="0.35"/>
    <row r="193" customFormat="1" x14ac:dyDescent="0.35"/>
    <row r="194" customFormat="1" x14ac:dyDescent="0.35"/>
    <row r="195" customFormat="1" x14ac:dyDescent="0.35"/>
    <row r="196" customFormat="1" x14ac:dyDescent="0.35"/>
    <row r="197" customFormat="1" x14ac:dyDescent="0.35"/>
    <row r="198" customFormat="1" x14ac:dyDescent="0.35"/>
    <row r="199" customFormat="1" x14ac:dyDescent="0.35"/>
    <row r="200" customFormat="1" x14ac:dyDescent="0.35"/>
    <row r="201" customFormat="1" x14ac:dyDescent="0.35"/>
    <row r="202" customFormat="1" x14ac:dyDescent="0.35"/>
    <row r="203" customFormat="1" x14ac:dyDescent="0.35"/>
    <row r="204" customFormat="1" x14ac:dyDescent="0.35"/>
    <row r="205" customFormat="1" x14ac:dyDescent="0.35"/>
    <row r="206" customFormat="1" x14ac:dyDescent="0.35"/>
    <row r="207" customFormat="1" x14ac:dyDescent="0.35"/>
    <row r="208" customFormat="1" x14ac:dyDescent="0.35"/>
    <row r="209" customFormat="1" x14ac:dyDescent="0.35"/>
    <row r="210" customFormat="1" x14ac:dyDescent="0.35"/>
    <row r="211" customFormat="1" x14ac:dyDescent="0.35"/>
    <row r="212" customFormat="1" x14ac:dyDescent="0.35"/>
    <row r="213" customFormat="1" x14ac:dyDescent="0.35"/>
    <row r="214" customFormat="1" x14ac:dyDescent="0.35"/>
    <row r="215" customFormat="1" x14ac:dyDescent="0.35"/>
    <row r="216" customFormat="1" x14ac:dyDescent="0.35"/>
    <row r="217" customFormat="1" x14ac:dyDescent="0.35"/>
    <row r="218" customFormat="1" x14ac:dyDescent="0.35"/>
    <row r="219" customFormat="1" x14ac:dyDescent="0.35"/>
    <row r="220" customFormat="1" x14ac:dyDescent="0.35"/>
    <row r="221" customFormat="1" x14ac:dyDescent="0.35"/>
    <row r="222" customFormat="1" x14ac:dyDescent="0.35"/>
    <row r="223" customFormat="1" x14ac:dyDescent="0.35"/>
    <row r="224" customFormat="1" x14ac:dyDescent="0.35"/>
    <row r="225" customFormat="1" x14ac:dyDescent="0.35"/>
    <row r="226" customFormat="1" x14ac:dyDescent="0.35"/>
    <row r="227" customFormat="1" x14ac:dyDescent="0.35"/>
    <row r="228" customFormat="1" x14ac:dyDescent="0.35"/>
    <row r="229" customFormat="1" x14ac:dyDescent="0.35"/>
    <row r="230" customFormat="1" x14ac:dyDescent="0.35"/>
    <row r="231" customFormat="1" x14ac:dyDescent="0.35"/>
    <row r="232" customFormat="1" x14ac:dyDescent="0.35"/>
    <row r="233" customFormat="1" x14ac:dyDescent="0.35"/>
    <row r="234" customFormat="1" x14ac:dyDescent="0.35"/>
    <row r="235" customFormat="1" x14ac:dyDescent="0.35"/>
    <row r="236" customFormat="1" x14ac:dyDescent="0.35"/>
    <row r="237" customFormat="1" x14ac:dyDescent="0.35"/>
    <row r="238" customFormat="1" x14ac:dyDescent="0.35"/>
    <row r="239" customFormat="1" x14ac:dyDescent="0.35"/>
    <row r="240" customFormat="1" x14ac:dyDescent="0.35"/>
    <row r="241" customFormat="1" x14ac:dyDescent="0.35"/>
    <row r="242" customFormat="1" x14ac:dyDescent="0.35"/>
    <row r="243" customFormat="1" x14ac:dyDescent="0.35"/>
    <row r="244" customFormat="1" x14ac:dyDescent="0.35"/>
    <row r="245" customFormat="1" x14ac:dyDescent="0.35"/>
    <row r="246" customFormat="1" x14ac:dyDescent="0.35"/>
    <row r="247" customFormat="1" x14ac:dyDescent="0.35"/>
    <row r="248" customFormat="1" x14ac:dyDescent="0.35"/>
    <row r="249" customFormat="1" x14ac:dyDescent="0.35"/>
    <row r="250" customFormat="1" x14ac:dyDescent="0.35"/>
    <row r="251" customFormat="1" x14ac:dyDescent="0.35"/>
    <row r="252" customFormat="1" x14ac:dyDescent="0.35"/>
    <row r="253" customFormat="1" x14ac:dyDescent="0.35"/>
    <row r="254" customFormat="1" x14ac:dyDescent="0.35"/>
    <row r="255" customFormat="1" x14ac:dyDescent="0.35"/>
    <row r="256" customFormat="1" x14ac:dyDescent="0.35"/>
    <row r="257" customFormat="1" x14ac:dyDescent="0.35"/>
    <row r="258" customFormat="1" x14ac:dyDescent="0.35"/>
    <row r="259" customFormat="1" x14ac:dyDescent="0.35"/>
    <row r="260" customFormat="1" x14ac:dyDescent="0.35"/>
    <row r="261" customFormat="1" x14ac:dyDescent="0.35"/>
    <row r="262" customFormat="1" x14ac:dyDescent="0.35"/>
    <row r="263" customFormat="1" x14ac:dyDescent="0.35"/>
    <row r="264" customFormat="1" x14ac:dyDescent="0.35"/>
    <row r="265" customFormat="1" x14ac:dyDescent="0.35"/>
    <row r="266" customFormat="1" x14ac:dyDescent="0.35"/>
    <row r="267" customFormat="1" x14ac:dyDescent="0.35"/>
    <row r="268" customFormat="1" x14ac:dyDescent="0.35"/>
    <row r="269" customFormat="1" x14ac:dyDescent="0.35"/>
    <row r="270" customFormat="1" x14ac:dyDescent="0.35"/>
    <row r="271" customFormat="1" x14ac:dyDescent="0.35"/>
    <row r="272" customFormat="1" x14ac:dyDescent="0.35"/>
    <row r="273" customFormat="1" x14ac:dyDescent="0.35"/>
    <row r="274" customFormat="1" x14ac:dyDescent="0.35"/>
    <row r="275" customFormat="1" x14ac:dyDescent="0.35"/>
    <row r="276" customFormat="1" x14ac:dyDescent="0.35"/>
    <row r="277" customFormat="1" x14ac:dyDescent="0.35"/>
    <row r="278" customFormat="1" x14ac:dyDescent="0.35"/>
    <row r="279" customFormat="1" x14ac:dyDescent="0.35"/>
    <row r="280" customFormat="1" x14ac:dyDescent="0.35"/>
    <row r="281" customFormat="1" x14ac:dyDescent="0.35"/>
    <row r="282" customFormat="1" x14ac:dyDescent="0.35"/>
    <row r="283" customFormat="1" x14ac:dyDescent="0.35"/>
    <row r="284" customFormat="1" x14ac:dyDescent="0.35"/>
    <row r="285" customFormat="1" x14ac:dyDescent="0.35"/>
    <row r="286" customFormat="1" x14ac:dyDescent="0.35"/>
    <row r="287" customFormat="1" x14ac:dyDescent="0.35"/>
    <row r="288" customFormat="1" x14ac:dyDescent="0.35"/>
    <row r="289" customFormat="1" x14ac:dyDescent="0.35"/>
    <row r="290" customFormat="1" x14ac:dyDescent="0.35"/>
    <row r="291" customFormat="1" x14ac:dyDescent="0.35"/>
    <row r="292" customFormat="1" x14ac:dyDescent="0.35"/>
    <row r="293" customFormat="1" x14ac:dyDescent="0.35"/>
    <row r="294" customFormat="1" x14ac:dyDescent="0.35"/>
    <row r="295" customFormat="1" x14ac:dyDescent="0.35"/>
    <row r="296" customFormat="1" x14ac:dyDescent="0.35"/>
    <row r="297" customFormat="1" x14ac:dyDescent="0.35"/>
    <row r="298" customFormat="1" x14ac:dyDescent="0.35"/>
    <row r="299" customFormat="1" x14ac:dyDescent="0.35"/>
    <row r="300" customFormat="1" x14ac:dyDescent="0.35"/>
    <row r="301" customFormat="1" x14ac:dyDescent="0.35"/>
    <row r="302" customFormat="1" x14ac:dyDescent="0.35"/>
    <row r="303" customFormat="1" x14ac:dyDescent="0.35"/>
    <row r="304" customFormat="1" x14ac:dyDescent="0.35"/>
    <row r="305" customFormat="1" x14ac:dyDescent="0.35"/>
    <row r="306" customFormat="1" x14ac:dyDescent="0.35"/>
    <row r="307" customFormat="1" x14ac:dyDescent="0.35"/>
    <row r="308" customFormat="1" x14ac:dyDescent="0.35"/>
    <row r="309" customFormat="1" x14ac:dyDescent="0.35"/>
    <row r="310" customFormat="1" x14ac:dyDescent="0.35"/>
    <row r="311" customFormat="1" x14ac:dyDescent="0.35"/>
    <row r="312" customFormat="1" x14ac:dyDescent="0.35"/>
    <row r="313" customFormat="1" x14ac:dyDescent="0.35"/>
    <row r="314" customFormat="1" x14ac:dyDescent="0.35"/>
    <row r="315" customFormat="1" x14ac:dyDescent="0.35"/>
    <row r="316" customFormat="1" x14ac:dyDescent="0.35"/>
    <row r="317" customFormat="1" x14ac:dyDescent="0.35"/>
    <row r="318" customFormat="1" x14ac:dyDescent="0.35"/>
    <row r="319" customFormat="1" x14ac:dyDescent="0.35"/>
    <row r="320" customFormat="1" x14ac:dyDescent="0.35"/>
    <row r="321" customFormat="1" x14ac:dyDescent="0.35"/>
    <row r="322" customFormat="1" x14ac:dyDescent="0.35"/>
    <row r="323" customFormat="1" x14ac:dyDescent="0.35"/>
    <row r="324" customFormat="1" x14ac:dyDescent="0.35"/>
    <row r="325" customFormat="1" x14ac:dyDescent="0.35"/>
    <row r="326" customFormat="1" x14ac:dyDescent="0.35"/>
    <row r="327" customFormat="1" x14ac:dyDescent="0.35"/>
    <row r="328" customFormat="1" x14ac:dyDescent="0.35"/>
    <row r="329" customFormat="1" x14ac:dyDescent="0.35"/>
    <row r="330" customFormat="1" x14ac:dyDescent="0.35"/>
    <row r="331" customFormat="1" x14ac:dyDescent="0.35"/>
    <row r="332" customFormat="1" x14ac:dyDescent="0.35"/>
    <row r="333" customFormat="1" x14ac:dyDescent="0.35"/>
    <row r="334" customFormat="1" x14ac:dyDescent="0.35"/>
    <row r="335" customFormat="1" x14ac:dyDescent="0.35"/>
    <row r="336" customFormat="1" x14ac:dyDescent="0.35"/>
    <row r="337" customFormat="1" x14ac:dyDescent="0.35"/>
    <row r="338" customFormat="1" x14ac:dyDescent="0.35"/>
    <row r="339" customFormat="1" x14ac:dyDescent="0.35"/>
    <row r="340" customFormat="1" x14ac:dyDescent="0.35"/>
    <row r="341" customFormat="1" x14ac:dyDescent="0.35"/>
    <row r="342" customFormat="1" x14ac:dyDescent="0.35"/>
    <row r="343" customFormat="1" x14ac:dyDescent="0.35"/>
    <row r="344" customFormat="1" x14ac:dyDescent="0.35"/>
    <row r="345" customFormat="1" x14ac:dyDescent="0.35"/>
    <row r="346" customFormat="1" x14ac:dyDescent="0.35"/>
    <row r="347" customFormat="1" x14ac:dyDescent="0.35"/>
    <row r="348" customFormat="1" x14ac:dyDescent="0.35"/>
    <row r="349" customFormat="1" x14ac:dyDescent="0.35"/>
    <row r="350" customFormat="1" x14ac:dyDescent="0.35"/>
    <row r="351" customFormat="1" x14ac:dyDescent="0.35"/>
    <row r="352" customFormat="1" x14ac:dyDescent="0.35"/>
    <row r="353" customFormat="1" x14ac:dyDescent="0.35"/>
    <row r="354" customFormat="1" x14ac:dyDescent="0.35"/>
    <row r="355" customFormat="1" x14ac:dyDescent="0.35"/>
    <row r="356" customFormat="1" x14ac:dyDescent="0.35"/>
    <row r="357" customFormat="1" x14ac:dyDescent="0.35"/>
    <row r="358" customFormat="1" x14ac:dyDescent="0.35"/>
    <row r="359" customFormat="1" x14ac:dyDescent="0.35"/>
    <row r="360" customFormat="1" x14ac:dyDescent="0.35"/>
    <row r="361" customFormat="1" x14ac:dyDescent="0.35"/>
    <row r="362" customFormat="1" x14ac:dyDescent="0.35"/>
    <row r="363" customFormat="1" x14ac:dyDescent="0.35"/>
    <row r="364" customFormat="1" x14ac:dyDescent="0.35"/>
    <row r="365" customFormat="1" x14ac:dyDescent="0.35"/>
    <row r="366" customFormat="1" x14ac:dyDescent="0.35"/>
    <row r="367" customFormat="1" x14ac:dyDescent="0.35"/>
    <row r="368" customFormat="1" x14ac:dyDescent="0.35"/>
    <row r="369" customFormat="1" x14ac:dyDescent="0.35"/>
    <row r="370" customFormat="1" x14ac:dyDescent="0.35"/>
    <row r="371" customFormat="1" x14ac:dyDescent="0.35"/>
    <row r="372" customFormat="1" x14ac:dyDescent="0.35"/>
    <row r="373" customFormat="1" x14ac:dyDescent="0.35"/>
    <row r="374" customFormat="1" x14ac:dyDescent="0.35"/>
    <row r="375" customFormat="1" x14ac:dyDescent="0.35"/>
    <row r="376" customFormat="1" x14ac:dyDescent="0.35"/>
    <row r="377" customFormat="1" x14ac:dyDescent="0.35"/>
    <row r="378" customFormat="1" x14ac:dyDescent="0.35"/>
    <row r="379" customFormat="1" x14ac:dyDescent="0.35"/>
    <row r="380" customFormat="1" x14ac:dyDescent="0.35"/>
    <row r="381" customFormat="1" x14ac:dyDescent="0.35"/>
    <row r="382" customFormat="1" x14ac:dyDescent="0.35"/>
    <row r="383" customFormat="1" x14ac:dyDescent="0.35"/>
    <row r="384" customFormat="1" x14ac:dyDescent="0.35"/>
    <row r="385" customFormat="1" x14ac:dyDescent="0.35"/>
    <row r="386" customFormat="1" x14ac:dyDescent="0.35"/>
    <row r="387" customFormat="1" x14ac:dyDescent="0.35"/>
    <row r="388" customFormat="1" x14ac:dyDescent="0.35"/>
    <row r="389" customFormat="1" x14ac:dyDescent="0.35"/>
    <row r="390" customFormat="1" x14ac:dyDescent="0.35"/>
    <row r="391" customFormat="1" x14ac:dyDescent="0.35"/>
    <row r="392" customFormat="1" x14ac:dyDescent="0.35"/>
    <row r="393" customFormat="1" x14ac:dyDescent="0.35"/>
    <row r="394" customFormat="1" x14ac:dyDescent="0.35"/>
    <row r="395" customFormat="1" x14ac:dyDescent="0.35"/>
    <row r="396" customFormat="1" x14ac:dyDescent="0.35"/>
    <row r="397" customFormat="1" x14ac:dyDescent="0.35"/>
    <row r="398" customFormat="1" x14ac:dyDescent="0.35"/>
    <row r="399" customFormat="1" x14ac:dyDescent="0.35"/>
    <row r="400" customFormat="1" x14ac:dyDescent="0.35"/>
    <row r="401" customFormat="1" x14ac:dyDescent="0.35"/>
    <row r="402" customFormat="1" x14ac:dyDescent="0.35"/>
    <row r="403" customFormat="1" x14ac:dyDescent="0.35"/>
    <row r="404" customFormat="1" x14ac:dyDescent="0.35"/>
    <row r="405" customFormat="1" x14ac:dyDescent="0.35"/>
    <row r="406" customFormat="1" x14ac:dyDescent="0.35"/>
    <row r="407" customFormat="1" x14ac:dyDescent="0.35"/>
    <row r="408" customFormat="1" x14ac:dyDescent="0.35"/>
    <row r="409" customFormat="1" x14ac:dyDescent="0.35"/>
    <row r="410" customFormat="1" x14ac:dyDescent="0.35"/>
    <row r="411" customFormat="1" x14ac:dyDescent="0.35"/>
    <row r="412" customFormat="1" x14ac:dyDescent="0.35"/>
    <row r="413" customFormat="1" x14ac:dyDescent="0.35"/>
    <row r="414" customFormat="1" x14ac:dyDescent="0.35"/>
    <row r="415" customFormat="1" x14ac:dyDescent="0.35"/>
    <row r="416" customFormat="1" x14ac:dyDescent="0.35"/>
    <row r="417" customFormat="1" x14ac:dyDescent="0.35"/>
    <row r="418" customFormat="1" x14ac:dyDescent="0.35"/>
    <row r="419" customFormat="1" x14ac:dyDescent="0.35"/>
    <row r="420" customFormat="1" x14ac:dyDescent="0.35"/>
    <row r="421" customFormat="1" x14ac:dyDescent="0.35"/>
    <row r="422" customFormat="1" x14ac:dyDescent="0.35"/>
    <row r="423" customFormat="1" x14ac:dyDescent="0.35"/>
    <row r="424" customFormat="1" x14ac:dyDescent="0.35"/>
    <row r="425" customFormat="1" x14ac:dyDescent="0.35"/>
    <row r="426" customFormat="1" x14ac:dyDescent="0.35"/>
    <row r="427" customFormat="1" x14ac:dyDescent="0.35"/>
    <row r="428" customFormat="1" x14ac:dyDescent="0.35"/>
    <row r="429" customFormat="1" x14ac:dyDescent="0.35"/>
    <row r="430" customFormat="1" x14ac:dyDescent="0.35"/>
    <row r="431" customFormat="1" x14ac:dyDescent="0.35"/>
    <row r="432" customFormat="1" x14ac:dyDescent="0.35"/>
    <row r="433" customFormat="1" x14ac:dyDescent="0.35"/>
    <row r="434" customFormat="1" x14ac:dyDescent="0.35"/>
    <row r="435" customFormat="1" x14ac:dyDescent="0.35"/>
    <row r="436" customFormat="1" x14ac:dyDescent="0.35"/>
    <row r="437" customFormat="1" x14ac:dyDescent="0.35"/>
    <row r="438" customFormat="1" x14ac:dyDescent="0.35"/>
    <row r="439" customFormat="1" x14ac:dyDescent="0.35"/>
    <row r="440" customFormat="1" x14ac:dyDescent="0.35"/>
    <row r="441" customFormat="1" x14ac:dyDescent="0.35"/>
    <row r="442" customFormat="1" x14ac:dyDescent="0.35"/>
    <row r="443" customFormat="1" x14ac:dyDescent="0.35"/>
    <row r="444" customFormat="1" x14ac:dyDescent="0.35"/>
    <row r="445" customFormat="1" x14ac:dyDescent="0.35"/>
    <row r="446" customFormat="1" x14ac:dyDescent="0.35"/>
    <row r="447" customFormat="1" x14ac:dyDescent="0.35"/>
    <row r="448" customFormat="1" x14ac:dyDescent="0.35"/>
    <row r="449" customFormat="1" x14ac:dyDescent="0.35"/>
    <row r="450" customFormat="1" x14ac:dyDescent="0.35"/>
    <row r="451" customFormat="1" x14ac:dyDescent="0.35"/>
    <row r="452" customFormat="1" x14ac:dyDescent="0.35"/>
    <row r="453" customFormat="1" x14ac:dyDescent="0.35"/>
    <row r="454" customFormat="1" x14ac:dyDescent="0.35"/>
    <row r="455" customFormat="1" x14ac:dyDescent="0.35"/>
    <row r="456" customFormat="1" x14ac:dyDescent="0.35"/>
    <row r="457" customFormat="1" x14ac:dyDescent="0.35"/>
    <row r="458" customFormat="1" x14ac:dyDescent="0.35"/>
    <row r="459" customFormat="1" x14ac:dyDescent="0.35"/>
    <row r="460" customFormat="1" x14ac:dyDescent="0.35"/>
    <row r="461" customFormat="1" x14ac:dyDescent="0.35"/>
    <row r="462" customFormat="1" x14ac:dyDescent="0.35"/>
    <row r="463" customFormat="1" x14ac:dyDescent="0.35"/>
    <row r="464" customFormat="1" x14ac:dyDescent="0.35"/>
    <row r="465" customFormat="1" x14ac:dyDescent="0.35"/>
    <row r="466" customFormat="1" x14ac:dyDescent="0.35"/>
    <row r="467" customFormat="1" x14ac:dyDescent="0.35"/>
    <row r="468" customFormat="1" x14ac:dyDescent="0.35"/>
    <row r="469" customFormat="1" x14ac:dyDescent="0.35"/>
    <row r="470" customFormat="1" x14ac:dyDescent="0.35"/>
    <row r="471" customFormat="1" x14ac:dyDescent="0.35"/>
    <row r="472" customFormat="1" x14ac:dyDescent="0.35"/>
    <row r="473" customFormat="1" x14ac:dyDescent="0.35"/>
    <row r="474" customFormat="1" x14ac:dyDescent="0.35"/>
    <row r="475" customFormat="1" x14ac:dyDescent="0.35"/>
    <row r="476" customFormat="1" x14ac:dyDescent="0.35"/>
    <row r="477" customFormat="1" x14ac:dyDescent="0.35"/>
    <row r="478" customFormat="1" x14ac:dyDescent="0.35"/>
    <row r="479" customFormat="1" x14ac:dyDescent="0.35"/>
    <row r="480" customFormat="1" x14ac:dyDescent="0.35"/>
    <row r="481" customFormat="1" x14ac:dyDescent="0.35"/>
    <row r="482" customFormat="1" x14ac:dyDescent="0.35"/>
    <row r="483" customFormat="1" x14ac:dyDescent="0.35"/>
    <row r="484" customFormat="1" x14ac:dyDescent="0.35"/>
    <row r="485" customFormat="1" x14ac:dyDescent="0.35"/>
    <row r="486" customFormat="1" x14ac:dyDescent="0.35"/>
    <row r="487" customFormat="1" x14ac:dyDescent="0.35"/>
    <row r="488" customFormat="1" x14ac:dyDescent="0.35"/>
    <row r="489" customFormat="1" x14ac:dyDescent="0.35"/>
    <row r="490" customFormat="1" x14ac:dyDescent="0.35"/>
    <row r="491" customFormat="1" x14ac:dyDescent="0.35"/>
    <row r="492" customFormat="1" x14ac:dyDescent="0.35"/>
    <row r="493" customFormat="1" x14ac:dyDescent="0.35"/>
    <row r="494" customFormat="1" x14ac:dyDescent="0.35"/>
    <row r="495" customFormat="1" x14ac:dyDescent="0.35"/>
    <row r="496" customFormat="1" x14ac:dyDescent="0.35"/>
    <row r="497" customFormat="1" x14ac:dyDescent="0.35"/>
    <row r="498" customFormat="1" x14ac:dyDescent="0.35"/>
    <row r="499" customFormat="1" x14ac:dyDescent="0.35"/>
    <row r="500" customFormat="1" x14ac:dyDescent="0.35"/>
    <row r="501" customFormat="1" x14ac:dyDescent="0.35"/>
    <row r="502" customFormat="1" x14ac:dyDescent="0.35"/>
    <row r="503" customFormat="1" x14ac:dyDescent="0.35"/>
    <row r="504" customFormat="1" x14ac:dyDescent="0.35"/>
    <row r="505" customFormat="1" x14ac:dyDescent="0.35"/>
    <row r="506" customFormat="1" x14ac:dyDescent="0.35"/>
    <row r="507" customFormat="1" x14ac:dyDescent="0.35"/>
    <row r="508" customFormat="1" x14ac:dyDescent="0.35"/>
    <row r="509" customFormat="1" x14ac:dyDescent="0.35"/>
    <row r="510" customFormat="1" x14ac:dyDescent="0.35"/>
    <row r="511" customFormat="1" x14ac:dyDescent="0.35"/>
    <row r="512" customFormat="1" x14ac:dyDescent="0.35"/>
    <row r="513" customFormat="1" x14ac:dyDescent="0.35"/>
    <row r="514" customFormat="1" x14ac:dyDescent="0.35"/>
    <row r="515" customFormat="1" x14ac:dyDescent="0.35"/>
    <row r="516" customFormat="1" x14ac:dyDescent="0.35"/>
    <row r="517" customFormat="1" x14ac:dyDescent="0.35"/>
    <row r="518" customFormat="1" x14ac:dyDescent="0.35"/>
    <row r="519" customFormat="1" x14ac:dyDescent="0.35"/>
    <row r="520" customFormat="1" x14ac:dyDescent="0.35"/>
    <row r="521" customFormat="1" x14ac:dyDescent="0.35"/>
    <row r="522" customFormat="1" x14ac:dyDescent="0.35"/>
    <row r="523" customFormat="1" x14ac:dyDescent="0.35"/>
    <row r="524" customFormat="1" x14ac:dyDescent="0.35"/>
    <row r="525" customFormat="1" x14ac:dyDescent="0.35"/>
    <row r="526" customFormat="1" x14ac:dyDescent="0.35"/>
    <row r="527" customFormat="1" x14ac:dyDescent="0.35"/>
    <row r="528" customFormat="1" x14ac:dyDescent="0.35"/>
    <row r="529" customFormat="1" x14ac:dyDescent="0.35"/>
    <row r="530" customFormat="1" x14ac:dyDescent="0.35"/>
    <row r="531" customFormat="1" x14ac:dyDescent="0.35"/>
    <row r="532" customFormat="1" x14ac:dyDescent="0.35"/>
    <row r="533" customFormat="1" x14ac:dyDescent="0.35"/>
    <row r="534" customFormat="1" x14ac:dyDescent="0.35"/>
    <row r="535" customFormat="1" x14ac:dyDescent="0.35"/>
    <row r="536" customFormat="1" x14ac:dyDescent="0.35"/>
    <row r="537" customFormat="1" x14ac:dyDescent="0.35"/>
    <row r="538" customFormat="1" x14ac:dyDescent="0.35"/>
    <row r="539" customFormat="1" x14ac:dyDescent="0.35"/>
    <row r="540" customFormat="1" x14ac:dyDescent="0.35"/>
    <row r="541" customFormat="1" x14ac:dyDescent="0.35"/>
    <row r="542" customFormat="1" x14ac:dyDescent="0.35"/>
    <row r="543" customFormat="1" x14ac:dyDescent="0.35"/>
    <row r="544" customFormat="1" x14ac:dyDescent="0.35"/>
    <row r="545" customFormat="1" x14ac:dyDescent="0.35"/>
    <row r="546" customFormat="1" x14ac:dyDescent="0.35"/>
    <row r="547" customFormat="1" x14ac:dyDescent="0.35"/>
    <row r="548" customFormat="1" x14ac:dyDescent="0.35"/>
    <row r="549" customFormat="1" x14ac:dyDescent="0.35"/>
    <row r="550" customFormat="1" x14ac:dyDescent="0.35"/>
    <row r="551" customFormat="1" x14ac:dyDescent="0.35"/>
    <row r="552" customFormat="1" x14ac:dyDescent="0.35"/>
    <row r="553" customFormat="1" x14ac:dyDescent="0.35"/>
    <row r="554" customFormat="1" x14ac:dyDescent="0.35"/>
    <row r="555" customFormat="1" x14ac:dyDescent="0.35"/>
    <row r="556" customFormat="1" x14ac:dyDescent="0.35"/>
    <row r="557" customFormat="1" x14ac:dyDescent="0.35"/>
    <row r="558" customFormat="1" x14ac:dyDescent="0.35"/>
    <row r="559" customFormat="1" x14ac:dyDescent="0.35"/>
    <row r="560" customFormat="1" x14ac:dyDescent="0.35"/>
    <row r="561" customFormat="1" x14ac:dyDescent="0.35"/>
    <row r="562" customFormat="1" x14ac:dyDescent="0.35"/>
    <row r="563" customFormat="1" x14ac:dyDescent="0.35"/>
    <row r="564" customFormat="1" x14ac:dyDescent="0.35"/>
    <row r="565" customFormat="1" x14ac:dyDescent="0.35"/>
    <row r="566" customFormat="1" x14ac:dyDescent="0.35"/>
    <row r="567" customFormat="1" x14ac:dyDescent="0.35"/>
    <row r="568" customFormat="1" x14ac:dyDescent="0.35"/>
    <row r="569" customFormat="1" x14ac:dyDescent="0.35"/>
    <row r="570" customFormat="1" x14ac:dyDescent="0.35"/>
    <row r="571" customFormat="1" x14ac:dyDescent="0.35"/>
    <row r="572" customFormat="1" x14ac:dyDescent="0.35"/>
    <row r="573" customFormat="1" x14ac:dyDescent="0.35"/>
    <row r="574" customFormat="1" x14ac:dyDescent="0.35"/>
    <row r="575" customFormat="1" x14ac:dyDescent="0.35"/>
    <row r="576" customFormat="1" x14ac:dyDescent="0.35"/>
    <row r="577" customFormat="1" x14ac:dyDescent="0.35"/>
    <row r="578" customFormat="1" x14ac:dyDescent="0.35"/>
    <row r="579" customFormat="1" x14ac:dyDescent="0.35"/>
    <row r="580" customFormat="1" x14ac:dyDescent="0.35"/>
    <row r="581" customFormat="1" x14ac:dyDescent="0.35"/>
    <row r="582" customFormat="1" x14ac:dyDescent="0.35"/>
    <row r="583" customFormat="1" x14ac:dyDescent="0.35"/>
    <row r="584" customFormat="1" x14ac:dyDescent="0.35"/>
    <row r="585" customFormat="1" x14ac:dyDescent="0.35"/>
    <row r="586" customFormat="1" x14ac:dyDescent="0.35"/>
    <row r="587" customFormat="1" x14ac:dyDescent="0.35"/>
    <row r="588" customFormat="1" x14ac:dyDescent="0.35"/>
    <row r="589" customFormat="1" x14ac:dyDescent="0.35"/>
    <row r="590" customFormat="1" x14ac:dyDescent="0.35"/>
    <row r="591" customFormat="1" x14ac:dyDescent="0.35"/>
    <row r="592" customFormat="1" x14ac:dyDescent="0.35"/>
    <row r="593" customFormat="1" x14ac:dyDescent="0.35"/>
    <row r="594" customFormat="1" x14ac:dyDescent="0.35"/>
    <row r="595" customFormat="1" x14ac:dyDescent="0.35"/>
    <row r="596" customFormat="1" x14ac:dyDescent="0.35"/>
    <row r="597" customFormat="1" x14ac:dyDescent="0.35"/>
    <row r="598" customFormat="1" x14ac:dyDescent="0.35"/>
    <row r="599" customFormat="1" x14ac:dyDescent="0.35"/>
    <row r="600" customFormat="1" x14ac:dyDescent="0.35"/>
    <row r="601" customFormat="1" x14ac:dyDescent="0.35"/>
    <row r="602" customFormat="1" x14ac:dyDescent="0.35"/>
    <row r="603" customFormat="1" x14ac:dyDescent="0.35"/>
    <row r="604" customFormat="1" x14ac:dyDescent="0.35"/>
    <row r="605" customFormat="1" x14ac:dyDescent="0.35"/>
    <row r="606" customFormat="1" x14ac:dyDescent="0.35"/>
    <row r="607" customFormat="1" x14ac:dyDescent="0.35"/>
    <row r="608" customFormat="1" x14ac:dyDescent="0.35"/>
    <row r="609" customFormat="1" x14ac:dyDescent="0.35"/>
    <row r="610" customFormat="1" x14ac:dyDescent="0.35"/>
    <row r="611" customFormat="1" x14ac:dyDescent="0.35"/>
    <row r="612" customFormat="1" x14ac:dyDescent="0.35"/>
    <row r="613" customFormat="1" x14ac:dyDescent="0.35"/>
    <row r="614" customFormat="1" x14ac:dyDescent="0.35"/>
    <row r="615" customFormat="1" x14ac:dyDescent="0.35"/>
    <row r="616" customFormat="1" x14ac:dyDescent="0.35"/>
    <row r="617" customFormat="1" x14ac:dyDescent="0.35"/>
    <row r="618" customFormat="1" x14ac:dyDescent="0.35"/>
    <row r="619" customFormat="1" x14ac:dyDescent="0.35"/>
    <row r="620" customFormat="1" x14ac:dyDescent="0.35"/>
    <row r="621" customFormat="1" x14ac:dyDescent="0.35"/>
    <row r="622" customFormat="1" x14ac:dyDescent="0.35"/>
    <row r="623" customFormat="1" x14ac:dyDescent="0.35"/>
    <row r="624" customFormat="1" x14ac:dyDescent="0.35"/>
    <row r="625" customFormat="1" x14ac:dyDescent="0.35"/>
    <row r="626" customFormat="1" x14ac:dyDescent="0.35"/>
    <row r="627" customFormat="1" x14ac:dyDescent="0.35"/>
    <row r="628" customFormat="1" x14ac:dyDescent="0.35"/>
    <row r="629" customFormat="1" x14ac:dyDescent="0.35"/>
    <row r="630" customFormat="1" x14ac:dyDescent="0.35"/>
    <row r="631" customFormat="1" x14ac:dyDescent="0.35"/>
    <row r="632" customFormat="1" x14ac:dyDescent="0.35"/>
    <row r="633" customFormat="1" x14ac:dyDescent="0.35"/>
    <row r="634" customFormat="1" x14ac:dyDescent="0.35"/>
    <row r="635" customFormat="1" x14ac:dyDescent="0.35"/>
    <row r="636" customFormat="1" x14ac:dyDescent="0.35"/>
    <row r="637" customFormat="1" x14ac:dyDescent="0.35"/>
    <row r="638" customFormat="1" x14ac:dyDescent="0.35"/>
    <row r="639" customFormat="1" x14ac:dyDescent="0.35"/>
    <row r="640" customFormat="1" x14ac:dyDescent="0.35"/>
    <row r="641" customFormat="1" x14ac:dyDescent="0.35"/>
    <row r="642" customFormat="1" x14ac:dyDescent="0.35"/>
    <row r="643" customFormat="1" x14ac:dyDescent="0.35"/>
    <row r="644" customFormat="1" x14ac:dyDescent="0.35"/>
    <row r="645" customFormat="1" x14ac:dyDescent="0.35"/>
    <row r="646" customFormat="1" x14ac:dyDescent="0.35"/>
    <row r="647" customFormat="1" x14ac:dyDescent="0.35"/>
    <row r="648" customFormat="1" x14ac:dyDescent="0.35"/>
    <row r="649" customFormat="1" x14ac:dyDescent="0.35"/>
    <row r="650" customFormat="1" x14ac:dyDescent="0.35"/>
    <row r="651" customFormat="1" x14ac:dyDescent="0.35"/>
    <row r="652" customFormat="1" x14ac:dyDescent="0.35"/>
    <row r="653" customFormat="1" x14ac:dyDescent="0.35"/>
    <row r="654" customFormat="1" x14ac:dyDescent="0.35"/>
    <row r="655" customFormat="1" x14ac:dyDescent="0.35"/>
    <row r="656" customFormat="1" x14ac:dyDescent="0.35"/>
    <row r="657" customFormat="1" x14ac:dyDescent="0.35"/>
    <row r="658" customFormat="1" x14ac:dyDescent="0.35"/>
    <row r="659" customFormat="1" x14ac:dyDescent="0.35"/>
    <row r="660" customFormat="1" x14ac:dyDescent="0.35"/>
    <row r="661" customFormat="1" x14ac:dyDescent="0.35"/>
    <row r="662" customFormat="1" x14ac:dyDescent="0.35"/>
    <row r="663" customFormat="1" x14ac:dyDescent="0.35"/>
    <row r="664" customFormat="1" x14ac:dyDescent="0.35"/>
    <row r="665" customFormat="1" x14ac:dyDescent="0.35"/>
    <row r="666" customFormat="1" x14ac:dyDescent="0.35"/>
    <row r="667" customFormat="1" x14ac:dyDescent="0.35"/>
    <row r="668" customFormat="1" x14ac:dyDescent="0.35"/>
    <row r="669" customFormat="1" x14ac:dyDescent="0.35"/>
    <row r="670" customFormat="1" x14ac:dyDescent="0.35"/>
    <row r="671" customFormat="1" x14ac:dyDescent="0.35"/>
    <row r="672" customFormat="1" x14ac:dyDescent="0.35"/>
    <row r="673" customFormat="1" x14ac:dyDescent="0.35"/>
    <row r="674" customFormat="1" x14ac:dyDescent="0.35"/>
    <row r="675" customFormat="1" x14ac:dyDescent="0.35"/>
    <row r="676" customFormat="1" x14ac:dyDescent="0.35"/>
    <row r="677" customFormat="1" x14ac:dyDescent="0.35"/>
    <row r="678" customFormat="1" x14ac:dyDescent="0.35"/>
    <row r="679" customFormat="1" x14ac:dyDescent="0.35"/>
    <row r="680" customFormat="1" x14ac:dyDescent="0.35"/>
    <row r="681" customFormat="1" x14ac:dyDescent="0.35"/>
    <row r="682" customFormat="1" x14ac:dyDescent="0.35"/>
    <row r="683" customFormat="1" x14ac:dyDescent="0.35"/>
    <row r="684" customFormat="1" x14ac:dyDescent="0.35"/>
    <row r="685" customFormat="1" x14ac:dyDescent="0.35"/>
    <row r="686" customFormat="1" x14ac:dyDescent="0.35"/>
    <row r="687" customFormat="1" x14ac:dyDescent="0.35"/>
    <row r="688" customFormat="1" x14ac:dyDescent="0.35"/>
    <row r="689" customFormat="1" x14ac:dyDescent="0.35"/>
    <row r="690" customFormat="1" x14ac:dyDescent="0.35"/>
    <row r="691" customFormat="1" x14ac:dyDescent="0.35"/>
    <row r="692" customFormat="1" x14ac:dyDescent="0.35"/>
    <row r="693" customFormat="1" x14ac:dyDescent="0.35"/>
    <row r="694" customFormat="1" x14ac:dyDescent="0.35"/>
    <row r="695" customFormat="1" x14ac:dyDescent="0.35"/>
    <row r="696" customFormat="1" x14ac:dyDescent="0.35"/>
    <row r="697" customFormat="1" x14ac:dyDescent="0.35"/>
    <row r="698" customFormat="1" x14ac:dyDescent="0.35"/>
    <row r="699" customFormat="1" x14ac:dyDescent="0.35"/>
    <row r="700" customFormat="1" x14ac:dyDescent="0.35"/>
    <row r="701" customFormat="1" x14ac:dyDescent="0.35"/>
    <row r="702" customFormat="1" x14ac:dyDescent="0.35"/>
    <row r="703" customFormat="1" x14ac:dyDescent="0.35"/>
    <row r="704" customFormat="1" x14ac:dyDescent="0.35"/>
    <row r="705" customFormat="1" x14ac:dyDescent="0.35"/>
    <row r="706" customFormat="1" x14ac:dyDescent="0.35"/>
    <row r="707" customFormat="1" x14ac:dyDescent="0.35"/>
    <row r="708" customFormat="1" x14ac:dyDescent="0.35"/>
    <row r="709" customFormat="1" x14ac:dyDescent="0.35"/>
    <row r="710" customFormat="1" x14ac:dyDescent="0.35"/>
    <row r="711" customFormat="1" x14ac:dyDescent="0.35"/>
    <row r="712" customFormat="1" x14ac:dyDescent="0.35"/>
    <row r="713" customFormat="1" x14ac:dyDescent="0.35"/>
    <row r="714" customFormat="1" x14ac:dyDescent="0.35"/>
    <row r="715" customFormat="1" x14ac:dyDescent="0.35"/>
    <row r="716" customFormat="1" x14ac:dyDescent="0.35"/>
    <row r="717" customFormat="1" x14ac:dyDescent="0.35"/>
    <row r="718" customFormat="1" x14ac:dyDescent="0.35"/>
    <row r="719" customFormat="1" x14ac:dyDescent="0.35"/>
    <row r="720" customFormat="1" x14ac:dyDescent="0.35"/>
    <row r="721" customFormat="1" x14ac:dyDescent="0.35"/>
    <row r="722" customFormat="1" x14ac:dyDescent="0.35"/>
    <row r="723" customFormat="1" x14ac:dyDescent="0.35"/>
    <row r="724" customFormat="1" x14ac:dyDescent="0.35"/>
    <row r="725" customFormat="1" x14ac:dyDescent="0.35"/>
    <row r="726" customFormat="1" x14ac:dyDescent="0.35"/>
    <row r="727" customFormat="1" x14ac:dyDescent="0.35"/>
    <row r="728" customFormat="1" x14ac:dyDescent="0.35"/>
    <row r="729" customFormat="1" x14ac:dyDescent="0.35"/>
    <row r="730" customFormat="1" x14ac:dyDescent="0.35"/>
    <row r="731" customFormat="1" x14ac:dyDescent="0.35"/>
    <row r="732" customFormat="1" x14ac:dyDescent="0.35"/>
    <row r="733" customFormat="1" x14ac:dyDescent="0.35"/>
    <row r="734" customFormat="1" x14ac:dyDescent="0.35"/>
    <row r="735" customFormat="1" x14ac:dyDescent="0.35"/>
    <row r="736" customFormat="1" x14ac:dyDescent="0.35"/>
    <row r="737" customFormat="1" x14ac:dyDescent="0.35"/>
    <row r="738" customFormat="1" x14ac:dyDescent="0.35"/>
    <row r="739" customFormat="1" x14ac:dyDescent="0.35"/>
    <row r="740" customFormat="1" x14ac:dyDescent="0.35"/>
    <row r="741" customFormat="1" x14ac:dyDescent="0.35"/>
    <row r="742" customFormat="1" x14ac:dyDescent="0.35"/>
    <row r="743" customFormat="1" x14ac:dyDescent="0.35"/>
    <row r="744" customFormat="1" x14ac:dyDescent="0.35"/>
    <row r="745" customFormat="1" x14ac:dyDescent="0.35"/>
    <row r="746" customFormat="1" x14ac:dyDescent="0.35"/>
    <row r="747" customFormat="1" x14ac:dyDescent="0.35"/>
    <row r="748" customFormat="1" x14ac:dyDescent="0.35"/>
    <row r="749" customFormat="1" x14ac:dyDescent="0.35"/>
    <row r="750" customFormat="1" x14ac:dyDescent="0.35"/>
    <row r="751" customFormat="1" x14ac:dyDescent="0.35"/>
    <row r="752" customFormat="1" x14ac:dyDescent="0.35"/>
    <row r="753" customFormat="1" x14ac:dyDescent="0.35"/>
    <row r="754" customFormat="1" x14ac:dyDescent="0.35"/>
    <row r="755" customFormat="1" x14ac:dyDescent="0.35"/>
    <row r="756" customFormat="1" x14ac:dyDescent="0.35"/>
    <row r="757" customFormat="1" x14ac:dyDescent="0.35"/>
    <row r="758" customFormat="1" x14ac:dyDescent="0.35"/>
    <row r="759" customFormat="1" x14ac:dyDescent="0.35"/>
    <row r="760" customFormat="1" x14ac:dyDescent="0.35"/>
    <row r="761" customFormat="1" x14ac:dyDescent="0.35"/>
    <row r="762" customFormat="1" x14ac:dyDescent="0.35"/>
    <row r="763" customFormat="1" x14ac:dyDescent="0.35"/>
    <row r="764" customFormat="1" x14ac:dyDescent="0.35"/>
    <row r="765" customFormat="1" x14ac:dyDescent="0.35"/>
    <row r="766" customFormat="1" x14ac:dyDescent="0.35"/>
    <row r="767" customFormat="1" x14ac:dyDescent="0.35"/>
    <row r="768" customFormat="1" x14ac:dyDescent="0.35"/>
    <row r="769" customFormat="1" x14ac:dyDescent="0.35"/>
    <row r="770" customFormat="1" x14ac:dyDescent="0.35"/>
    <row r="771" customFormat="1" x14ac:dyDescent="0.35"/>
    <row r="772" customFormat="1" x14ac:dyDescent="0.35"/>
    <row r="773" customFormat="1" x14ac:dyDescent="0.35"/>
    <row r="774" customFormat="1" x14ac:dyDescent="0.35"/>
    <row r="775" customFormat="1" x14ac:dyDescent="0.35"/>
    <row r="776" customFormat="1" x14ac:dyDescent="0.35"/>
    <row r="777" customFormat="1" x14ac:dyDescent="0.35"/>
    <row r="778" customFormat="1" x14ac:dyDescent="0.35"/>
    <row r="779" customFormat="1" x14ac:dyDescent="0.35"/>
    <row r="780" customFormat="1" x14ac:dyDescent="0.35"/>
    <row r="781" customFormat="1" x14ac:dyDescent="0.35"/>
    <row r="782" customFormat="1" x14ac:dyDescent="0.35"/>
    <row r="783" customFormat="1" x14ac:dyDescent="0.35"/>
    <row r="784" customFormat="1" x14ac:dyDescent="0.35"/>
    <row r="785" customFormat="1" x14ac:dyDescent="0.35"/>
    <row r="786" customFormat="1" x14ac:dyDescent="0.35"/>
    <row r="787" customFormat="1" x14ac:dyDescent="0.35"/>
    <row r="788" customFormat="1" x14ac:dyDescent="0.35"/>
    <row r="789" customFormat="1" x14ac:dyDescent="0.35"/>
    <row r="790" customFormat="1" x14ac:dyDescent="0.35"/>
    <row r="791" customFormat="1" x14ac:dyDescent="0.35"/>
    <row r="792" customFormat="1" x14ac:dyDescent="0.35"/>
    <row r="793" customFormat="1" x14ac:dyDescent="0.35"/>
    <row r="794" customFormat="1" x14ac:dyDescent="0.35"/>
    <row r="795" customFormat="1" x14ac:dyDescent="0.35"/>
    <row r="796" customFormat="1" x14ac:dyDescent="0.35"/>
    <row r="797" customFormat="1" x14ac:dyDescent="0.35"/>
    <row r="798" customFormat="1" x14ac:dyDescent="0.35"/>
    <row r="799" customFormat="1" x14ac:dyDescent="0.35"/>
    <row r="800" customFormat="1" x14ac:dyDescent="0.35"/>
    <row r="801" customFormat="1" x14ac:dyDescent="0.35"/>
    <row r="802" customFormat="1" x14ac:dyDescent="0.35"/>
    <row r="803" customFormat="1" x14ac:dyDescent="0.35"/>
    <row r="804" customFormat="1" x14ac:dyDescent="0.35"/>
    <row r="805" customFormat="1" x14ac:dyDescent="0.35"/>
    <row r="806" customFormat="1" x14ac:dyDescent="0.35"/>
    <row r="807" customFormat="1" x14ac:dyDescent="0.35"/>
    <row r="808" customFormat="1" x14ac:dyDescent="0.35"/>
    <row r="809" customFormat="1" x14ac:dyDescent="0.35"/>
    <row r="810" customFormat="1" x14ac:dyDescent="0.35"/>
    <row r="811" customFormat="1" x14ac:dyDescent="0.35"/>
    <row r="812" customFormat="1" x14ac:dyDescent="0.35"/>
    <row r="813" customFormat="1" x14ac:dyDescent="0.35"/>
    <row r="814" customFormat="1" x14ac:dyDescent="0.35"/>
    <row r="815" customFormat="1" x14ac:dyDescent="0.35"/>
    <row r="816" customFormat="1" x14ac:dyDescent="0.35"/>
    <row r="817" customFormat="1" x14ac:dyDescent="0.35"/>
    <row r="818" customFormat="1" x14ac:dyDescent="0.35"/>
    <row r="819" customFormat="1" x14ac:dyDescent="0.35"/>
    <row r="820" customFormat="1" x14ac:dyDescent="0.35"/>
    <row r="821" customFormat="1" x14ac:dyDescent="0.35"/>
    <row r="822" customFormat="1" x14ac:dyDescent="0.35"/>
    <row r="823" customFormat="1" x14ac:dyDescent="0.35"/>
    <row r="824" customFormat="1" x14ac:dyDescent="0.35"/>
    <row r="825" customFormat="1" x14ac:dyDescent="0.35"/>
    <row r="826" customFormat="1" x14ac:dyDescent="0.35"/>
    <row r="827" customFormat="1" x14ac:dyDescent="0.35"/>
    <row r="828" customFormat="1" x14ac:dyDescent="0.35"/>
    <row r="829" customFormat="1" x14ac:dyDescent="0.35"/>
    <row r="830" customFormat="1" x14ac:dyDescent="0.35"/>
    <row r="831" customFormat="1" x14ac:dyDescent="0.35"/>
    <row r="832" customFormat="1" x14ac:dyDescent="0.35"/>
    <row r="833" customFormat="1" x14ac:dyDescent="0.35"/>
    <row r="834" customFormat="1" x14ac:dyDescent="0.35"/>
    <row r="835" customFormat="1" x14ac:dyDescent="0.35"/>
    <row r="836" customFormat="1" x14ac:dyDescent="0.35"/>
    <row r="837" customFormat="1" x14ac:dyDescent="0.35"/>
    <row r="838" customFormat="1" x14ac:dyDescent="0.35"/>
    <row r="839" customFormat="1" x14ac:dyDescent="0.35"/>
    <row r="840" customFormat="1" x14ac:dyDescent="0.35"/>
    <row r="841" customFormat="1" x14ac:dyDescent="0.35"/>
    <row r="842" customFormat="1" x14ac:dyDescent="0.35"/>
    <row r="843" customFormat="1" x14ac:dyDescent="0.35"/>
    <row r="844" customFormat="1" x14ac:dyDescent="0.35"/>
    <row r="845" customFormat="1" x14ac:dyDescent="0.35"/>
    <row r="846" customFormat="1" x14ac:dyDescent="0.35"/>
    <row r="847" customFormat="1" x14ac:dyDescent="0.35"/>
    <row r="848" customFormat="1" x14ac:dyDescent="0.35"/>
    <row r="849" customFormat="1" x14ac:dyDescent="0.35"/>
    <row r="850" customFormat="1" x14ac:dyDescent="0.35"/>
    <row r="851" customFormat="1" x14ac:dyDescent="0.35"/>
    <row r="852" customFormat="1" x14ac:dyDescent="0.35"/>
    <row r="853" customFormat="1" x14ac:dyDescent="0.35"/>
    <row r="854" customFormat="1" x14ac:dyDescent="0.35"/>
    <row r="855" customFormat="1" x14ac:dyDescent="0.35"/>
    <row r="856" customFormat="1" x14ac:dyDescent="0.35"/>
    <row r="857" customFormat="1" x14ac:dyDescent="0.35"/>
    <row r="858" customFormat="1" x14ac:dyDescent="0.35"/>
    <row r="859" customFormat="1" x14ac:dyDescent="0.35"/>
    <row r="860" customFormat="1" x14ac:dyDescent="0.35"/>
    <row r="861" customFormat="1" x14ac:dyDescent="0.35"/>
    <row r="862" customFormat="1" x14ac:dyDescent="0.35"/>
    <row r="863" customFormat="1" x14ac:dyDescent="0.35"/>
    <row r="864" customFormat="1" x14ac:dyDescent="0.35"/>
    <row r="865" customFormat="1" x14ac:dyDescent="0.35"/>
    <row r="866" customFormat="1" x14ac:dyDescent="0.35"/>
    <row r="867" customFormat="1" x14ac:dyDescent="0.35"/>
    <row r="868" customFormat="1" x14ac:dyDescent="0.35"/>
    <row r="869" customFormat="1" x14ac:dyDescent="0.35"/>
    <row r="870" customFormat="1" x14ac:dyDescent="0.35"/>
    <row r="871" customFormat="1" x14ac:dyDescent="0.35"/>
    <row r="872" customFormat="1" x14ac:dyDescent="0.35"/>
    <row r="873" customFormat="1" x14ac:dyDescent="0.35"/>
    <row r="874" customFormat="1" x14ac:dyDescent="0.35"/>
    <row r="875" customFormat="1" x14ac:dyDescent="0.35"/>
    <row r="876" customFormat="1" x14ac:dyDescent="0.35"/>
    <row r="877" customFormat="1" x14ac:dyDescent="0.35"/>
    <row r="878" customFormat="1" x14ac:dyDescent="0.35"/>
    <row r="879" customFormat="1" x14ac:dyDescent="0.35"/>
    <row r="880" customFormat="1" x14ac:dyDescent="0.35"/>
    <row r="881" customFormat="1" x14ac:dyDescent="0.35"/>
    <row r="882" customFormat="1" x14ac:dyDescent="0.35"/>
    <row r="883" customFormat="1" x14ac:dyDescent="0.35"/>
    <row r="884" customFormat="1" x14ac:dyDescent="0.35"/>
    <row r="885" customFormat="1" x14ac:dyDescent="0.35"/>
    <row r="886" customFormat="1" x14ac:dyDescent="0.35"/>
    <row r="887" customFormat="1" x14ac:dyDescent="0.35"/>
    <row r="888" customFormat="1" x14ac:dyDescent="0.35"/>
    <row r="889" customFormat="1" x14ac:dyDescent="0.35"/>
    <row r="890" customFormat="1" x14ac:dyDescent="0.35"/>
    <row r="891" customFormat="1" x14ac:dyDescent="0.35"/>
    <row r="892" customFormat="1" x14ac:dyDescent="0.35"/>
    <row r="893" customFormat="1" x14ac:dyDescent="0.35"/>
    <row r="894" customFormat="1" x14ac:dyDescent="0.35"/>
    <row r="895" customFormat="1" x14ac:dyDescent="0.35"/>
    <row r="896" customFormat="1" x14ac:dyDescent="0.35"/>
    <row r="897" customFormat="1" x14ac:dyDescent="0.35"/>
    <row r="898" customFormat="1" x14ac:dyDescent="0.35"/>
    <row r="899" customFormat="1" x14ac:dyDescent="0.35"/>
    <row r="900" customFormat="1" x14ac:dyDescent="0.35"/>
    <row r="901" customFormat="1" x14ac:dyDescent="0.35"/>
    <row r="902" customFormat="1" x14ac:dyDescent="0.35"/>
    <row r="903" customFormat="1" x14ac:dyDescent="0.35"/>
    <row r="904" customFormat="1" x14ac:dyDescent="0.35"/>
    <row r="905" customFormat="1" x14ac:dyDescent="0.35"/>
    <row r="906" customFormat="1" x14ac:dyDescent="0.35"/>
    <row r="907" customFormat="1" x14ac:dyDescent="0.35"/>
    <row r="908" customFormat="1" x14ac:dyDescent="0.35"/>
    <row r="909" customFormat="1" x14ac:dyDescent="0.35"/>
    <row r="910" customFormat="1" x14ac:dyDescent="0.35"/>
    <row r="911" customFormat="1" x14ac:dyDescent="0.35"/>
    <row r="912" customFormat="1" x14ac:dyDescent="0.35"/>
    <row r="913" customFormat="1" x14ac:dyDescent="0.35"/>
    <row r="914" customFormat="1" x14ac:dyDescent="0.35"/>
    <row r="915" customFormat="1" x14ac:dyDescent="0.35"/>
    <row r="916" customFormat="1" x14ac:dyDescent="0.35"/>
    <row r="917" customFormat="1" x14ac:dyDescent="0.35"/>
    <row r="918" customFormat="1" x14ac:dyDescent="0.35"/>
    <row r="919" customFormat="1" x14ac:dyDescent="0.35"/>
    <row r="920" customFormat="1" x14ac:dyDescent="0.35"/>
    <row r="921" customFormat="1" x14ac:dyDescent="0.35"/>
    <row r="922" customFormat="1" x14ac:dyDescent="0.35"/>
    <row r="923" customFormat="1" x14ac:dyDescent="0.35"/>
    <row r="924" customFormat="1" x14ac:dyDescent="0.35"/>
    <row r="925" customFormat="1" x14ac:dyDescent="0.35"/>
    <row r="926" customFormat="1" x14ac:dyDescent="0.35"/>
    <row r="927" customFormat="1" x14ac:dyDescent="0.35"/>
    <row r="928" customFormat="1" x14ac:dyDescent="0.35"/>
    <row r="929" customFormat="1" x14ac:dyDescent="0.35"/>
    <row r="930" customFormat="1" x14ac:dyDescent="0.35"/>
    <row r="931" customFormat="1" x14ac:dyDescent="0.35"/>
    <row r="932" customFormat="1" x14ac:dyDescent="0.35"/>
    <row r="933" customFormat="1" x14ac:dyDescent="0.35"/>
    <row r="934" customFormat="1" x14ac:dyDescent="0.35"/>
    <row r="935" customFormat="1" x14ac:dyDescent="0.35"/>
    <row r="936" customFormat="1" x14ac:dyDescent="0.35"/>
    <row r="937" customFormat="1" x14ac:dyDescent="0.35"/>
    <row r="938" customFormat="1" x14ac:dyDescent="0.35"/>
    <row r="939" customFormat="1" x14ac:dyDescent="0.35"/>
    <row r="940" customFormat="1" x14ac:dyDescent="0.35"/>
    <row r="941" customFormat="1" x14ac:dyDescent="0.35"/>
    <row r="942" customFormat="1" x14ac:dyDescent="0.35"/>
    <row r="943" customFormat="1" x14ac:dyDescent="0.35"/>
    <row r="944" customFormat="1" x14ac:dyDescent="0.35"/>
    <row r="945" customFormat="1" x14ac:dyDescent="0.35"/>
    <row r="946" customFormat="1" x14ac:dyDescent="0.35"/>
    <row r="947" customFormat="1" x14ac:dyDescent="0.35"/>
    <row r="948" customFormat="1" x14ac:dyDescent="0.35"/>
    <row r="949" customFormat="1" x14ac:dyDescent="0.35"/>
    <row r="950" customFormat="1" x14ac:dyDescent="0.35"/>
    <row r="951" customFormat="1" x14ac:dyDescent="0.35"/>
    <row r="952" customFormat="1" x14ac:dyDescent="0.35"/>
    <row r="953" customFormat="1" x14ac:dyDescent="0.35"/>
    <row r="954" customFormat="1" x14ac:dyDescent="0.35"/>
    <row r="955" customFormat="1" x14ac:dyDescent="0.35"/>
    <row r="956" customFormat="1" x14ac:dyDescent="0.35"/>
    <row r="957" customFormat="1" x14ac:dyDescent="0.35"/>
    <row r="958" customFormat="1" x14ac:dyDescent="0.35"/>
    <row r="959" customFormat="1" x14ac:dyDescent="0.35"/>
    <row r="960" customFormat="1" x14ac:dyDescent="0.35"/>
    <row r="961" customFormat="1" x14ac:dyDescent="0.35"/>
    <row r="962" customFormat="1" x14ac:dyDescent="0.35"/>
    <row r="963" customFormat="1" x14ac:dyDescent="0.35"/>
    <row r="964" customFormat="1" x14ac:dyDescent="0.35"/>
    <row r="965" customFormat="1" x14ac:dyDescent="0.35"/>
    <row r="966" customFormat="1" x14ac:dyDescent="0.35"/>
    <row r="967" customFormat="1" x14ac:dyDescent="0.35"/>
    <row r="968" customFormat="1" x14ac:dyDescent="0.35"/>
    <row r="969" customFormat="1" x14ac:dyDescent="0.35"/>
    <row r="970" customFormat="1" x14ac:dyDescent="0.35"/>
    <row r="971" customFormat="1" x14ac:dyDescent="0.35"/>
    <row r="972" customFormat="1" x14ac:dyDescent="0.35"/>
    <row r="973" customFormat="1" x14ac:dyDescent="0.35"/>
    <row r="974" customFormat="1" x14ac:dyDescent="0.35"/>
    <row r="975" customFormat="1" x14ac:dyDescent="0.35"/>
    <row r="976" customFormat="1" x14ac:dyDescent="0.35"/>
    <row r="977" customFormat="1" x14ac:dyDescent="0.35"/>
    <row r="978" customFormat="1" x14ac:dyDescent="0.35"/>
    <row r="979" customFormat="1" x14ac:dyDescent="0.35"/>
    <row r="980" customFormat="1" x14ac:dyDescent="0.35"/>
    <row r="981" customFormat="1" x14ac:dyDescent="0.35"/>
    <row r="982" customFormat="1" x14ac:dyDescent="0.35"/>
    <row r="983" customFormat="1" x14ac:dyDescent="0.35"/>
    <row r="984" customFormat="1" x14ac:dyDescent="0.35"/>
    <row r="985" customFormat="1" x14ac:dyDescent="0.35"/>
    <row r="986" customFormat="1" x14ac:dyDescent="0.35"/>
    <row r="987" customFormat="1" x14ac:dyDescent="0.35"/>
    <row r="988" customFormat="1" x14ac:dyDescent="0.35"/>
    <row r="989" customFormat="1" x14ac:dyDescent="0.35"/>
    <row r="990" customFormat="1" x14ac:dyDescent="0.35"/>
    <row r="991" customFormat="1" x14ac:dyDescent="0.35"/>
    <row r="992" customFormat="1" x14ac:dyDescent="0.35"/>
    <row r="993" customFormat="1" x14ac:dyDescent="0.35"/>
    <row r="994" customFormat="1" x14ac:dyDescent="0.35"/>
    <row r="995" customFormat="1" x14ac:dyDescent="0.35"/>
    <row r="996" customFormat="1" x14ac:dyDescent="0.35"/>
    <row r="997" customFormat="1" x14ac:dyDescent="0.35"/>
    <row r="998" customFormat="1" x14ac:dyDescent="0.35"/>
    <row r="999" customFormat="1" x14ac:dyDescent="0.35"/>
    <row r="1000" customFormat="1" x14ac:dyDescent="0.35"/>
    <row r="1001" customFormat="1" x14ac:dyDescent="0.35"/>
    <row r="1002" customFormat="1" x14ac:dyDescent="0.35"/>
    <row r="1003" customFormat="1" x14ac:dyDescent="0.35"/>
    <row r="1004" customFormat="1" x14ac:dyDescent="0.35"/>
    <row r="1005" customFormat="1" x14ac:dyDescent="0.35"/>
    <row r="1006" customFormat="1" x14ac:dyDescent="0.35"/>
    <row r="1007" customFormat="1" x14ac:dyDescent="0.35"/>
    <row r="1008" customFormat="1" x14ac:dyDescent="0.35"/>
    <row r="1009" customFormat="1" x14ac:dyDescent="0.35"/>
    <row r="1010" customFormat="1" x14ac:dyDescent="0.35"/>
    <row r="1011" customFormat="1" x14ac:dyDescent="0.35"/>
    <row r="1012" customFormat="1" x14ac:dyDescent="0.35"/>
    <row r="1013" customFormat="1" x14ac:dyDescent="0.35"/>
    <row r="1014" customFormat="1" x14ac:dyDescent="0.35"/>
    <row r="1015" customFormat="1" x14ac:dyDescent="0.35"/>
    <row r="1016" customFormat="1" x14ac:dyDescent="0.35"/>
    <row r="1017" customFormat="1" x14ac:dyDescent="0.35"/>
    <row r="1018" customFormat="1" x14ac:dyDescent="0.35"/>
    <row r="1019" customFormat="1" x14ac:dyDescent="0.35"/>
    <row r="1020" customFormat="1" x14ac:dyDescent="0.35"/>
    <row r="1021" customFormat="1" x14ac:dyDescent="0.35"/>
    <row r="1022" customFormat="1" x14ac:dyDescent="0.35"/>
    <row r="1023" customFormat="1" x14ac:dyDescent="0.35"/>
    <row r="1024" customFormat="1" x14ac:dyDescent="0.35"/>
    <row r="1025" customFormat="1" x14ac:dyDescent="0.35"/>
    <row r="1026" customFormat="1" x14ac:dyDescent="0.35"/>
    <row r="1027" customFormat="1" x14ac:dyDescent="0.35"/>
    <row r="1028" customFormat="1" x14ac:dyDescent="0.35"/>
    <row r="1029" customFormat="1" x14ac:dyDescent="0.35"/>
    <row r="1030" customFormat="1" x14ac:dyDescent="0.35"/>
    <row r="1031" customFormat="1" x14ac:dyDescent="0.35"/>
    <row r="1032" customFormat="1" x14ac:dyDescent="0.35"/>
    <row r="1033" customFormat="1" x14ac:dyDescent="0.35"/>
    <row r="1034" customFormat="1" x14ac:dyDescent="0.35"/>
    <row r="1035" customFormat="1" x14ac:dyDescent="0.35"/>
    <row r="1036" customFormat="1" x14ac:dyDescent="0.35"/>
    <row r="1037" customFormat="1" x14ac:dyDescent="0.35"/>
    <row r="1038" customFormat="1" x14ac:dyDescent="0.35"/>
    <row r="1039" customFormat="1" x14ac:dyDescent="0.35"/>
    <row r="1040" customFormat="1" x14ac:dyDescent="0.35"/>
    <row r="1041" customFormat="1" x14ac:dyDescent="0.35"/>
    <row r="1042" customFormat="1" x14ac:dyDescent="0.35"/>
    <row r="1043" customFormat="1" x14ac:dyDescent="0.35"/>
    <row r="1044" customFormat="1" x14ac:dyDescent="0.35"/>
    <row r="1045" customFormat="1" x14ac:dyDescent="0.35"/>
    <row r="1046" customFormat="1" x14ac:dyDescent="0.35"/>
    <row r="1047" customFormat="1" x14ac:dyDescent="0.35"/>
    <row r="1048" customFormat="1" x14ac:dyDescent="0.35"/>
    <row r="1049" customFormat="1" x14ac:dyDescent="0.35"/>
    <row r="1050" customFormat="1" x14ac:dyDescent="0.35"/>
    <row r="1051" customFormat="1" x14ac:dyDescent="0.35"/>
    <row r="1052" customFormat="1" x14ac:dyDescent="0.35"/>
    <row r="1053" customFormat="1" x14ac:dyDescent="0.35"/>
    <row r="1054" customFormat="1" x14ac:dyDescent="0.35"/>
    <row r="1055" customFormat="1" x14ac:dyDescent="0.35"/>
    <row r="1056" customFormat="1" x14ac:dyDescent="0.35"/>
    <row r="1057" customFormat="1" x14ac:dyDescent="0.35"/>
    <row r="1058" customFormat="1" x14ac:dyDescent="0.35"/>
    <row r="1059" customFormat="1" x14ac:dyDescent="0.35"/>
    <row r="1060" customFormat="1" x14ac:dyDescent="0.35"/>
    <row r="1061" customFormat="1" x14ac:dyDescent="0.35"/>
    <row r="1062" customFormat="1" x14ac:dyDescent="0.35"/>
    <row r="1063" customFormat="1" x14ac:dyDescent="0.35"/>
    <row r="1064" customFormat="1" x14ac:dyDescent="0.35"/>
    <row r="1065" customFormat="1" x14ac:dyDescent="0.35"/>
    <row r="1066" customFormat="1" x14ac:dyDescent="0.35"/>
    <row r="1067" customFormat="1" x14ac:dyDescent="0.35"/>
    <row r="1068" customFormat="1" x14ac:dyDescent="0.35"/>
    <row r="1069" customFormat="1" x14ac:dyDescent="0.35"/>
    <row r="1070" customFormat="1" x14ac:dyDescent="0.35"/>
    <row r="1071" customFormat="1" x14ac:dyDescent="0.35"/>
    <row r="1072" customFormat="1" x14ac:dyDescent="0.35"/>
    <row r="1073" customFormat="1" x14ac:dyDescent="0.35"/>
    <row r="1074" customFormat="1" x14ac:dyDescent="0.35"/>
    <row r="1075" customFormat="1" x14ac:dyDescent="0.35"/>
    <row r="1076" customFormat="1" x14ac:dyDescent="0.35"/>
    <row r="1077" customFormat="1" x14ac:dyDescent="0.35"/>
    <row r="1078" customFormat="1" x14ac:dyDescent="0.35"/>
    <row r="1079" customFormat="1" x14ac:dyDescent="0.35"/>
    <row r="1080" customFormat="1" x14ac:dyDescent="0.35"/>
    <row r="1081" customFormat="1" x14ac:dyDescent="0.35"/>
    <row r="1082" customFormat="1" x14ac:dyDescent="0.35"/>
    <row r="1083" customFormat="1" x14ac:dyDescent="0.35"/>
    <row r="1084" customFormat="1" x14ac:dyDescent="0.35"/>
    <row r="1085" customFormat="1" x14ac:dyDescent="0.35"/>
    <row r="1086" customFormat="1" x14ac:dyDescent="0.35"/>
    <row r="1087" customFormat="1" x14ac:dyDescent="0.35"/>
    <row r="1088" customFormat="1" x14ac:dyDescent="0.35"/>
    <row r="1089" customFormat="1" x14ac:dyDescent="0.35"/>
    <row r="1090" customFormat="1" x14ac:dyDescent="0.35"/>
    <row r="1091" customFormat="1" x14ac:dyDescent="0.35"/>
    <row r="1092" customFormat="1" x14ac:dyDescent="0.35"/>
    <row r="1093" customFormat="1" x14ac:dyDescent="0.35"/>
    <row r="1094" customFormat="1" x14ac:dyDescent="0.35"/>
    <row r="1095" customFormat="1" x14ac:dyDescent="0.35"/>
    <row r="1096" customFormat="1" x14ac:dyDescent="0.35"/>
    <row r="1097" customFormat="1" x14ac:dyDescent="0.35"/>
    <row r="1098" customFormat="1" x14ac:dyDescent="0.35"/>
    <row r="1099" customFormat="1" x14ac:dyDescent="0.35"/>
    <row r="1100" customFormat="1" x14ac:dyDescent="0.35"/>
    <row r="1101" customFormat="1" x14ac:dyDescent="0.35"/>
    <row r="1102" customFormat="1" x14ac:dyDescent="0.35"/>
    <row r="1103" customFormat="1" x14ac:dyDescent="0.35"/>
    <row r="1104" customFormat="1" x14ac:dyDescent="0.35"/>
    <row r="1105" customFormat="1" x14ac:dyDescent="0.35"/>
    <row r="1106" customFormat="1" x14ac:dyDescent="0.35"/>
    <row r="1107" customFormat="1" x14ac:dyDescent="0.35"/>
    <row r="1108" customFormat="1" x14ac:dyDescent="0.35"/>
    <row r="1109" customFormat="1" x14ac:dyDescent="0.35"/>
    <row r="1110" customFormat="1" x14ac:dyDescent="0.35"/>
    <row r="1111" customFormat="1" x14ac:dyDescent="0.35"/>
    <row r="1112" customFormat="1" x14ac:dyDescent="0.35"/>
    <row r="1113" customFormat="1" x14ac:dyDescent="0.35"/>
    <row r="1114" customFormat="1" x14ac:dyDescent="0.35"/>
    <row r="1115" customFormat="1" x14ac:dyDescent="0.35"/>
    <row r="1116" customFormat="1" x14ac:dyDescent="0.35"/>
    <row r="1117" customFormat="1" x14ac:dyDescent="0.35"/>
    <row r="1118" customFormat="1" x14ac:dyDescent="0.35"/>
    <row r="1119" customFormat="1" x14ac:dyDescent="0.35"/>
    <row r="1120" customFormat="1" x14ac:dyDescent="0.35"/>
    <row r="1121" customFormat="1" x14ac:dyDescent="0.35"/>
    <row r="1122" customFormat="1" x14ac:dyDescent="0.35"/>
    <row r="1123" customFormat="1" x14ac:dyDescent="0.35"/>
    <row r="1124" customFormat="1" x14ac:dyDescent="0.35"/>
    <row r="1125" customFormat="1" x14ac:dyDescent="0.35"/>
    <row r="1126" customFormat="1" x14ac:dyDescent="0.35"/>
    <row r="1127" customFormat="1" x14ac:dyDescent="0.35"/>
    <row r="1128" customFormat="1" x14ac:dyDescent="0.35"/>
    <row r="1129" customFormat="1" x14ac:dyDescent="0.35"/>
    <row r="1130" customFormat="1" x14ac:dyDescent="0.35"/>
    <row r="1131" customFormat="1" x14ac:dyDescent="0.35"/>
    <row r="1132" customFormat="1" x14ac:dyDescent="0.35"/>
    <row r="1133" customFormat="1" x14ac:dyDescent="0.35"/>
    <row r="1134" customFormat="1" x14ac:dyDescent="0.35"/>
    <row r="1135" customFormat="1" x14ac:dyDescent="0.35"/>
    <row r="1136" customFormat="1" x14ac:dyDescent="0.35"/>
    <row r="1137" customFormat="1" x14ac:dyDescent="0.35"/>
    <row r="1138" customFormat="1" x14ac:dyDescent="0.35"/>
    <row r="1139" customFormat="1" x14ac:dyDescent="0.35"/>
    <row r="1140" customFormat="1" x14ac:dyDescent="0.35"/>
    <row r="1141" customFormat="1" x14ac:dyDescent="0.35"/>
    <row r="1142" customFormat="1" x14ac:dyDescent="0.35"/>
    <row r="1143" customFormat="1" x14ac:dyDescent="0.35"/>
    <row r="1144" customFormat="1" x14ac:dyDescent="0.35"/>
    <row r="1145" customFormat="1" x14ac:dyDescent="0.35"/>
    <row r="1146" customFormat="1" x14ac:dyDescent="0.35"/>
    <row r="1147" customFormat="1" x14ac:dyDescent="0.35"/>
    <row r="1148" customFormat="1" x14ac:dyDescent="0.35"/>
    <row r="1149" customFormat="1" x14ac:dyDescent="0.35"/>
    <row r="1150" customFormat="1" x14ac:dyDescent="0.35"/>
    <row r="1151" customFormat="1" x14ac:dyDescent="0.35"/>
    <row r="1152" customFormat="1" x14ac:dyDescent="0.35"/>
    <row r="1153" customFormat="1" x14ac:dyDescent="0.35"/>
    <row r="1154" customFormat="1" x14ac:dyDescent="0.35"/>
    <row r="1155" customFormat="1" x14ac:dyDescent="0.35"/>
    <row r="1156" customFormat="1" x14ac:dyDescent="0.35"/>
    <row r="1157" customFormat="1" x14ac:dyDescent="0.35"/>
    <row r="1158" customFormat="1" x14ac:dyDescent="0.35"/>
    <row r="1159" customFormat="1" x14ac:dyDescent="0.35"/>
    <row r="1160" customFormat="1" x14ac:dyDescent="0.35"/>
    <row r="1161" customFormat="1" x14ac:dyDescent="0.35"/>
    <row r="1162" customFormat="1" x14ac:dyDescent="0.35"/>
    <row r="1163" customFormat="1" x14ac:dyDescent="0.35"/>
    <row r="1164" customFormat="1" x14ac:dyDescent="0.35"/>
    <row r="1165" customFormat="1" x14ac:dyDescent="0.35"/>
    <row r="1166" customFormat="1" x14ac:dyDescent="0.35"/>
    <row r="1167" customFormat="1" x14ac:dyDescent="0.35"/>
    <row r="1168" customFormat="1" x14ac:dyDescent="0.35"/>
    <row r="1169" customFormat="1" x14ac:dyDescent="0.35"/>
    <row r="1170" customFormat="1" x14ac:dyDescent="0.35"/>
    <row r="1171" customFormat="1" x14ac:dyDescent="0.35"/>
    <row r="1172" customFormat="1" x14ac:dyDescent="0.35"/>
    <row r="1173" customFormat="1" x14ac:dyDescent="0.35"/>
    <row r="1174" customFormat="1" x14ac:dyDescent="0.35"/>
    <row r="1175" customFormat="1" x14ac:dyDescent="0.35"/>
    <row r="1176" customFormat="1" x14ac:dyDescent="0.35"/>
    <row r="1177" customFormat="1" x14ac:dyDescent="0.35"/>
    <row r="1178" customFormat="1" x14ac:dyDescent="0.35"/>
    <row r="1179" customFormat="1" x14ac:dyDescent="0.35"/>
    <row r="1180" customFormat="1" x14ac:dyDescent="0.35"/>
    <row r="1181" customFormat="1" x14ac:dyDescent="0.35"/>
    <row r="1182" customFormat="1" x14ac:dyDescent="0.35"/>
    <row r="1183" customFormat="1" x14ac:dyDescent="0.35"/>
    <row r="1184" customFormat="1" x14ac:dyDescent="0.35"/>
    <row r="1185" customFormat="1" x14ac:dyDescent="0.35"/>
    <row r="1186" customFormat="1" x14ac:dyDescent="0.35"/>
    <row r="1187" customFormat="1" x14ac:dyDescent="0.35"/>
    <row r="1188" customFormat="1" x14ac:dyDescent="0.35"/>
    <row r="1189" customFormat="1" x14ac:dyDescent="0.35"/>
    <row r="1190" customFormat="1" x14ac:dyDescent="0.35"/>
    <row r="1191" customFormat="1" x14ac:dyDescent="0.35"/>
    <row r="1192" customFormat="1" x14ac:dyDescent="0.35"/>
    <row r="1193" customFormat="1" x14ac:dyDescent="0.35"/>
    <row r="1194" customFormat="1" x14ac:dyDescent="0.35"/>
    <row r="1195" customFormat="1" x14ac:dyDescent="0.35"/>
    <row r="1196" customFormat="1" x14ac:dyDescent="0.35"/>
    <row r="1197" customFormat="1" x14ac:dyDescent="0.35"/>
    <row r="1198" customFormat="1" x14ac:dyDescent="0.35"/>
    <row r="1199" customFormat="1" x14ac:dyDescent="0.35"/>
    <row r="1200" customFormat="1" x14ac:dyDescent="0.35"/>
    <row r="1201" customFormat="1" x14ac:dyDescent="0.35"/>
    <row r="1202" customFormat="1" x14ac:dyDescent="0.35"/>
    <row r="1203" customFormat="1" x14ac:dyDescent="0.35"/>
    <row r="1204" customFormat="1" x14ac:dyDescent="0.35"/>
    <row r="1205" customFormat="1" x14ac:dyDescent="0.35"/>
    <row r="1206" customFormat="1" x14ac:dyDescent="0.35"/>
    <row r="1207" customFormat="1" x14ac:dyDescent="0.35"/>
    <row r="1208" customFormat="1" x14ac:dyDescent="0.35"/>
    <row r="1209" customFormat="1" x14ac:dyDescent="0.35"/>
    <row r="1210" customFormat="1" x14ac:dyDescent="0.35"/>
    <row r="1211" customFormat="1" x14ac:dyDescent="0.35"/>
    <row r="1212" customFormat="1" x14ac:dyDescent="0.35"/>
    <row r="1213" customFormat="1" x14ac:dyDescent="0.35"/>
    <row r="1214" customFormat="1" x14ac:dyDescent="0.35"/>
    <row r="1215" customFormat="1" x14ac:dyDescent="0.35"/>
    <row r="1216" customFormat="1" x14ac:dyDescent="0.35"/>
    <row r="1217" customFormat="1" x14ac:dyDescent="0.35"/>
    <row r="1218" customFormat="1" x14ac:dyDescent="0.35"/>
    <row r="1219" customFormat="1" x14ac:dyDescent="0.35"/>
    <row r="1220" customFormat="1" x14ac:dyDescent="0.35"/>
    <row r="1221" customFormat="1" x14ac:dyDescent="0.35"/>
    <row r="1222" customFormat="1" x14ac:dyDescent="0.35"/>
    <row r="1223" customFormat="1" x14ac:dyDescent="0.35"/>
    <row r="1224" customFormat="1" x14ac:dyDescent="0.35"/>
    <row r="1225" customFormat="1" x14ac:dyDescent="0.35"/>
    <row r="1226" customFormat="1" x14ac:dyDescent="0.35"/>
    <row r="1227" customFormat="1" x14ac:dyDescent="0.35"/>
    <row r="1228" customFormat="1" x14ac:dyDescent="0.35"/>
    <row r="1229" customFormat="1" x14ac:dyDescent="0.35"/>
    <row r="1230" customFormat="1" x14ac:dyDescent="0.35"/>
    <row r="1231" customFormat="1" x14ac:dyDescent="0.35"/>
    <row r="1232" customFormat="1" x14ac:dyDescent="0.35"/>
    <row r="1233" customFormat="1" x14ac:dyDescent="0.35"/>
    <row r="1234" customFormat="1" x14ac:dyDescent="0.35"/>
    <row r="1235" customFormat="1" x14ac:dyDescent="0.35"/>
    <row r="1236" customFormat="1" x14ac:dyDescent="0.35"/>
    <row r="1237" customFormat="1" x14ac:dyDescent="0.35"/>
    <row r="1238" customFormat="1" x14ac:dyDescent="0.35"/>
    <row r="1239" customFormat="1" x14ac:dyDescent="0.35"/>
    <row r="1240" customFormat="1" x14ac:dyDescent="0.35"/>
    <row r="1241" customFormat="1" x14ac:dyDescent="0.35"/>
    <row r="1242" customFormat="1" x14ac:dyDescent="0.35"/>
    <row r="1243" customFormat="1" x14ac:dyDescent="0.35"/>
    <row r="1244" customFormat="1" x14ac:dyDescent="0.35"/>
    <row r="1245" customFormat="1" x14ac:dyDescent="0.35"/>
    <row r="1246" customFormat="1" x14ac:dyDescent="0.35"/>
    <row r="1247" customFormat="1" x14ac:dyDescent="0.35"/>
    <row r="1248" customFormat="1" x14ac:dyDescent="0.35"/>
    <row r="1249" customFormat="1" x14ac:dyDescent="0.35"/>
    <row r="1250" customFormat="1" x14ac:dyDescent="0.35"/>
    <row r="1251" customFormat="1" x14ac:dyDescent="0.35"/>
    <row r="1252" customFormat="1" x14ac:dyDescent="0.35"/>
    <row r="1253" customFormat="1" x14ac:dyDescent="0.35"/>
    <row r="1254" customFormat="1" x14ac:dyDescent="0.35"/>
    <row r="1255" customFormat="1" x14ac:dyDescent="0.35"/>
    <row r="1256" customFormat="1" x14ac:dyDescent="0.35"/>
    <row r="1257" customFormat="1" x14ac:dyDescent="0.35"/>
    <row r="1258" customFormat="1" x14ac:dyDescent="0.35"/>
    <row r="1259" customFormat="1" x14ac:dyDescent="0.35"/>
    <row r="1260" customFormat="1" x14ac:dyDescent="0.35"/>
    <row r="1261" customFormat="1" x14ac:dyDescent="0.35"/>
    <row r="1262" customFormat="1" x14ac:dyDescent="0.35"/>
    <row r="1263" customFormat="1" x14ac:dyDescent="0.35"/>
    <row r="1264" customFormat="1" x14ac:dyDescent="0.35"/>
    <row r="1265" customFormat="1" x14ac:dyDescent="0.35"/>
    <row r="1266" customFormat="1" x14ac:dyDescent="0.35"/>
    <row r="1267" customFormat="1" x14ac:dyDescent="0.35"/>
    <row r="1268" customFormat="1" x14ac:dyDescent="0.35"/>
    <row r="1269" customFormat="1" x14ac:dyDescent="0.35"/>
    <row r="1270" customFormat="1" x14ac:dyDescent="0.35"/>
    <row r="1271" customFormat="1" x14ac:dyDescent="0.35"/>
    <row r="1272" customFormat="1" x14ac:dyDescent="0.35"/>
    <row r="1273" customFormat="1" x14ac:dyDescent="0.35"/>
    <row r="1274" customFormat="1" x14ac:dyDescent="0.35"/>
    <row r="1275" customFormat="1" x14ac:dyDescent="0.35"/>
    <row r="1276" customFormat="1" x14ac:dyDescent="0.35"/>
    <row r="1277" customFormat="1" x14ac:dyDescent="0.35"/>
    <row r="1278" customFormat="1" x14ac:dyDescent="0.35"/>
    <row r="1279" customFormat="1" x14ac:dyDescent="0.35"/>
    <row r="1280" customFormat="1" x14ac:dyDescent="0.35"/>
    <row r="1281" customFormat="1" x14ac:dyDescent="0.35"/>
    <row r="1282" customFormat="1" x14ac:dyDescent="0.35"/>
    <row r="1283" customFormat="1" x14ac:dyDescent="0.35"/>
    <row r="1284" customFormat="1" x14ac:dyDescent="0.35"/>
    <row r="1285" customFormat="1" x14ac:dyDescent="0.35"/>
    <row r="1286" customFormat="1" x14ac:dyDescent="0.35"/>
    <row r="1287" customFormat="1" x14ac:dyDescent="0.35"/>
    <row r="1288" customFormat="1" x14ac:dyDescent="0.35"/>
    <row r="1289" customFormat="1" x14ac:dyDescent="0.35"/>
    <row r="1290" customFormat="1" x14ac:dyDescent="0.35"/>
    <row r="1291" customFormat="1" x14ac:dyDescent="0.35"/>
    <row r="1292" customFormat="1" x14ac:dyDescent="0.35"/>
    <row r="1293" customFormat="1" x14ac:dyDescent="0.35"/>
    <row r="1294" customFormat="1" x14ac:dyDescent="0.35"/>
    <row r="1295" customFormat="1" x14ac:dyDescent="0.35"/>
    <row r="1296" customFormat="1" x14ac:dyDescent="0.35"/>
    <row r="1297" customFormat="1" x14ac:dyDescent="0.35"/>
    <row r="1298" customFormat="1" x14ac:dyDescent="0.35"/>
    <row r="1299" customFormat="1" x14ac:dyDescent="0.35"/>
    <row r="1300" customFormat="1" x14ac:dyDescent="0.35"/>
    <row r="1301" customFormat="1" x14ac:dyDescent="0.35"/>
    <row r="1302" customFormat="1" x14ac:dyDescent="0.35"/>
    <row r="1303" customFormat="1" x14ac:dyDescent="0.35"/>
    <row r="1304" customFormat="1" x14ac:dyDescent="0.35"/>
    <row r="1305" customFormat="1" x14ac:dyDescent="0.35"/>
    <row r="1306" customFormat="1" x14ac:dyDescent="0.35"/>
    <row r="1307" customFormat="1" x14ac:dyDescent="0.35"/>
    <row r="1308" customFormat="1" x14ac:dyDescent="0.35"/>
    <row r="1309" customFormat="1" x14ac:dyDescent="0.35"/>
    <row r="1310" customFormat="1" x14ac:dyDescent="0.35"/>
    <row r="1311" customFormat="1" x14ac:dyDescent="0.35"/>
    <row r="1312" customFormat="1" x14ac:dyDescent="0.35"/>
    <row r="1313" customFormat="1" x14ac:dyDescent="0.35"/>
    <row r="1314" customFormat="1" x14ac:dyDescent="0.35"/>
    <row r="1315" customFormat="1" x14ac:dyDescent="0.35"/>
    <row r="1316" customFormat="1" x14ac:dyDescent="0.35"/>
    <row r="1317" customFormat="1" x14ac:dyDescent="0.35"/>
    <row r="1318" customFormat="1" x14ac:dyDescent="0.35"/>
    <row r="1319" customFormat="1" x14ac:dyDescent="0.35"/>
    <row r="1320" customFormat="1" x14ac:dyDescent="0.35"/>
    <row r="1321" customFormat="1" x14ac:dyDescent="0.35"/>
    <row r="1322" customFormat="1" x14ac:dyDescent="0.35"/>
    <row r="1323" customFormat="1" x14ac:dyDescent="0.35"/>
    <row r="1324" customFormat="1" x14ac:dyDescent="0.35"/>
    <row r="1325" customFormat="1" x14ac:dyDescent="0.35"/>
    <row r="1326" customFormat="1" x14ac:dyDescent="0.35"/>
    <row r="1327" customFormat="1" x14ac:dyDescent="0.35"/>
    <row r="1328" customFormat="1" x14ac:dyDescent="0.35"/>
    <row r="1329" customFormat="1" x14ac:dyDescent="0.35"/>
    <row r="1330" customFormat="1" x14ac:dyDescent="0.35"/>
    <row r="1331" customFormat="1" x14ac:dyDescent="0.35"/>
    <row r="1332" customFormat="1" x14ac:dyDescent="0.35"/>
    <row r="1333" customFormat="1" x14ac:dyDescent="0.35"/>
    <row r="1334" customFormat="1" x14ac:dyDescent="0.35"/>
    <row r="1335" customFormat="1" x14ac:dyDescent="0.35"/>
    <row r="1336" customFormat="1" x14ac:dyDescent="0.35"/>
    <row r="1337" customFormat="1" x14ac:dyDescent="0.35"/>
    <row r="1338" customFormat="1" x14ac:dyDescent="0.35"/>
    <row r="1339" customFormat="1" x14ac:dyDescent="0.35"/>
    <row r="1340" customFormat="1" x14ac:dyDescent="0.35"/>
    <row r="1341" customFormat="1" x14ac:dyDescent="0.35"/>
    <row r="1342" customFormat="1" x14ac:dyDescent="0.35"/>
    <row r="1343" customFormat="1" x14ac:dyDescent="0.35"/>
    <row r="1344" customFormat="1" x14ac:dyDescent="0.35"/>
    <row r="1345" customFormat="1" x14ac:dyDescent="0.35"/>
    <row r="1346" customFormat="1" x14ac:dyDescent="0.35"/>
    <row r="1347" customFormat="1" x14ac:dyDescent="0.35"/>
    <row r="1348" customFormat="1" x14ac:dyDescent="0.35"/>
    <row r="1349" customFormat="1" x14ac:dyDescent="0.35"/>
    <row r="1350" customFormat="1" x14ac:dyDescent="0.35"/>
    <row r="1351" customFormat="1" x14ac:dyDescent="0.35"/>
    <row r="1352" customFormat="1" x14ac:dyDescent="0.35"/>
    <row r="1353" customFormat="1" x14ac:dyDescent="0.35"/>
    <row r="1354" customFormat="1" x14ac:dyDescent="0.35"/>
    <row r="1355" customFormat="1" x14ac:dyDescent="0.35"/>
    <row r="1356" customFormat="1" x14ac:dyDescent="0.35"/>
    <row r="1357" customFormat="1" x14ac:dyDescent="0.35"/>
    <row r="1358" customFormat="1" x14ac:dyDescent="0.35"/>
    <row r="1359" customFormat="1" x14ac:dyDescent="0.35"/>
    <row r="1360" customFormat="1" x14ac:dyDescent="0.35"/>
    <row r="1361" customFormat="1" x14ac:dyDescent="0.35"/>
    <row r="1362" customFormat="1" x14ac:dyDescent="0.35"/>
    <row r="1363" customFormat="1" x14ac:dyDescent="0.35"/>
    <row r="1364" customFormat="1" x14ac:dyDescent="0.35"/>
    <row r="1365" customFormat="1" x14ac:dyDescent="0.35"/>
    <row r="1366" customFormat="1" x14ac:dyDescent="0.35"/>
    <row r="1367" customFormat="1" x14ac:dyDescent="0.35"/>
    <row r="1368" customFormat="1" x14ac:dyDescent="0.35"/>
    <row r="1369" customFormat="1" x14ac:dyDescent="0.35"/>
    <row r="1370" customFormat="1" x14ac:dyDescent="0.35"/>
    <row r="1371" customFormat="1" x14ac:dyDescent="0.35"/>
    <row r="1372" customFormat="1" x14ac:dyDescent="0.35"/>
    <row r="1373" customFormat="1" x14ac:dyDescent="0.35"/>
    <row r="1374" customFormat="1" x14ac:dyDescent="0.35"/>
    <row r="1375" customFormat="1" x14ac:dyDescent="0.35"/>
    <row r="1376" customFormat="1" x14ac:dyDescent="0.35"/>
    <row r="1377" customFormat="1" x14ac:dyDescent="0.35"/>
    <row r="1378" customFormat="1" x14ac:dyDescent="0.35"/>
    <row r="1379" customFormat="1" x14ac:dyDescent="0.35"/>
    <row r="1380" customFormat="1" x14ac:dyDescent="0.35"/>
    <row r="1381" customFormat="1" x14ac:dyDescent="0.35"/>
    <row r="1382" customFormat="1" x14ac:dyDescent="0.35"/>
    <row r="1383" customFormat="1" x14ac:dyDescent="0.35"/>
    <row r="1384" customFormat="1" x14ac:dyDescent="0.35"/>
    <row r="1385" customFormat="1" x14ac:dyDescent="0.35"/>
    <row r="1386" customFormat="1" x14ac:dyDescent="0.35"/>
    <row r="1387" customFormat="1" x14ac:dyDescent="0.35"/>
    <row r="1388" customFormat="1" x14ac:dyDescent="0.35"/>
    <row r="1389" customFormat="1" x14ac:dyDescent="0.35"/>
    <row r="1390" customFormat="1" x14ac:dyDescent="0.35"/>
    <row r="1391" customFormat="1" x14ac:dyDescent="0.35"/>
    <row r="1392" customFormat="1" x14ac:dyDescent="0.35"/>
    <row r="1393" customFormat="1" x14ac:dyDescent="0.35"/>
    <row r="1394" customFormat="1" x14ac:dyDescent="0.35"/>
    <row r="1395" customFormat="1" x14ac:dyDescent="0.35"/>
    <row r="1396" customFormat="1" x14ac:dyDescent="0.35"/>
    <row r="1397" customFormat="1" x14ac:dyDescent="0.35"/>
    <row r="1398" customFormat="1" x14ac:dyDescent="0.35"/>
    <row r="1399" customFormat="1" x14ac:dyDescent="0.35"/>
    <row r="1400" customFormat="1" x14ac:dyDescent="0.35"/>
    <row r="1401" customFormat="1" x14ac:dyDescent="0.35"/>
    <row r="1402" customFormat="1" x14ac:dyDescent="0.35"/>
    <row r="1403" customFormat="1" x14ac:dyDescent="0.35"/>
    <row r="1404" customFormat="1" x14ac:dyDescent="0.35"/>
    <row r="1405" customFormat="1" x14ac:dyDescent="0.35"/>
    <row r="1406" customFormat="1" x14ac:dyDescent="0.35"/>
    <row r="1407" customFormat="1" x14ac:dyDescent="0.35"/>
    <row r="1408" customFormat="1" x14ac:dyDescent="0.35"/>
    <row r="1409" customFormat="1" x14ac:dyDescent="0.35"/>
    <row r="1410" customFormat="1" x14ac:dyDescent="0.35"/>
    <row r="1411" customFormat="1" x14ac:dyDescent="0.35"/>
    <row r="1412" customFormat="1" x14ac:dyDescent="0.35"/>
    <row r="1413" customFormat="1" x14ac:dyDescent="0.35"/>
    <row r="1414" customFormat="1" x14ac:dyDescent="0.35"/>
    <row r="1415" customFormat="1" x14ac:dyDescent="0.35"/>
    <row r="1416" customFormat="1" x14ac:dyDescent="0.35"/>
    <row r="1417" customFormat="1" x14ac:dyDescent="0.35"/>
    <row r="1418" customFormat="1" x14ac:dyDescent="0.35"/>
    <row r="1419" customFormat="1" x14ac:dyDescent="0.35"/>
    <row r="1420" customFormat="1" x14ac:dyDescent="0.35"/>
    <row r="1421" customFormat="1" x14ac:dyDescent="0.35"/>
    <row r="1422" customFormat="1" x14ac:dyDescent="0.35"/>
    <row r="1423" customFormat="1" x14ac:dyDescent="0.35"/>
    <row r="1424" customFormat="1" x14ac:dyDescent="0.35"/>
    <row r="1425" customFormat="1" x14ac:dyDescent="0.35"/>
    <row r="1426" customFormat="1" x14ac:dyDescent="0.35"/>
    <row r="1427" customFormat="1" x14ac:dyDescent="0.35"/>
    <row r="1428" customFormat="1" x14ac:dyDescent="0.35"/>
    <row r="1429" customFormat="1" x14ac:dyDescent="0.35"/>
    <row r="1430" customFormat="1" x14ac:dyDescent="0.35"/>
    <row r="1431" customFormat="1" x14ac:dyDescent="0.35"/>
    <row r="1432" customFormat="1" x14ac:dyDescent="0.35"/>
    <row r="1433" customFormat="1" x14ac:dyDescent="0.35"/>
    <row r="1434" customFormat="1" x14ac:dyDescent="0.35"/>
    <row r="1435" customFormat="1" x14ac:dyDescent="0.35"/>
    <row r="1436" customFormat="1" x14ac:dyDescent="0.35"/>
    <row r="1437" customFormat="1" x14ac:dyDescent="0.35"/>
    <row r="1438" customFormat="1" x14ac:dyDescent="0.35"/>
    <row r="1439" customFormat="1" x14ac:dyDescent="0.35"/>
    <row r="1440" customFormat="1" x14ac:dyDescent="0.35"/>
    <row r="1441" customFormat="1" x14ac:dyDescent="0.35"/>
    <row r="1442" customFormat="1" x14ac:dyDescent="0.35"/>
    <row r="1443" customFormat="1" x14ac:dyDescent="0.35"/>
    <row r="1444" customFormat="1" x14ac:dyDescent="0.35"/>
    <row r="1445" customFormat="1" x14ac:dyDescent="0.35"/>
    <row r="1446" customFormat="1" x14ac:dyDescent="0.35"/>
    <row r="1447" customFormat="1" x14ac:dyDescent="0.35"/>
    <row r="1448" customFormat="1" x14ac:dyDescent="0.35"/>
    <row r="1449" customFormat="1" x14ac:dyDescent="0.35"/>
    <row r="1450" customFormat="1" x14ac:dyDescent="0.35"/>
    <row r="1451" customFormat="1" x14ac:dyDescent="0.35"/>
    <row r="1452" customFormat="1" x14ac:dyDescent="0.35"/>
    <row r="1453" customFormat="1" x14ac:dyDescent="0.35"/>
    <row r="1454" customFormat="1" x14ac:dyDescent="0.35"/>
    <row r="1455" customFormat="1" x14ac:dyDescent="0.35"/>
    <row r="1456" customFormat="1" x14ac:dyDescent="0.35"/>
    <row r="1457" customFormat="1" x14ac:dyDescent="0.35"/>
    <row r="1458" customFormat="1" x14ac:dyDescent="0.35"/>
    <row r="1459" customFormat="1" x14ac:dyDescent="0.35"/>
    <row r="1460" customFormat="1" x14ac:dyDescent="0.35"/>
    <row r="1461" customFormat="1" x14ac:dyDescent="0.35"/>
    <row r="1462" customFormat="1" x14ac:dyDescent="0.35"/>
    <row r="1463" customFormat="1" x14ac:dyDescent="0.35"/>
    <row r="1464" customFormat="1" x14ac:dyDescent="0.35"/>
    <row r="1465" customFormat="1" x14ac:dyDescent="0.35"/>
    <row r="1466" customFormat="1" x14ac:dyDescent="0.35"/>
    <row r="1467" customFormat="1" x14ac:dyDescent="0.35"/>
    <row r="1468" customFormat="1" x14ac:dyDescent="0.35"/>
    <row r="1469" customFormat="1" x14ac:dyDescent="0.35"/>
    <row r="1470" customFormat="1" x14ac:dyDescent="0.35"/>
    <row r="1471" customFormat="1" x14ac:dyDescent="0.35"/>
    <row r="1472" customFormat="1" x14ac:dyDescent="0.35"/>
    <row r="1473" customFormat="1" x14ac:dyDescent="0.35"/>
    <row r="1474" customFormat="1" x14ac:dyDescent="0.35"/>
    <row r="1475" customFormat="1" x14ac:dyDescent="0.35"/>
    <row r="1476" customFormat="1" x14ac:dyDescent="0.35"/>
    <row r="1477" customFormat="1" x14ac:dyDescent="0.35"/>
    <row r="1478" customFormat="1" x14ac:dyDescent="0.35"/>
    <row r="1479" customFormat="1" x14ac:dyDescent="0.35"/>
    <row r="1480" customFormat="1" x14ac:dyDescent="0.35"/>
    <row r="1481" customFormat="1" x14ac:dyDescent="0.35"/>
    <row r="1482" customFormat="1" x14ac:dyDescent="0.35"/>
    <row r="1483" customFormat="1" x14ac:dyDescent="0.35"/>
    <row r="1484" customFormat="1" x14ac:dyDescent="0.35"/>
    <row r="1485" customFormat="1" x14ac:dyDescent="0.35"/>
    <row r="1486" customFormat="1" x14ac:dyDescent="0.35"/>
    <row r="1487" customFormat="1" x14ac:dyDescent="0.35"/>
    <row r="1488" customFormat="1" x14ac:dyDescent="0.35"/>
    <row r="1489" customFormat="1" x14ac:dyDescent="0.35"/>
    <row r="1490" customFormat="1" x14ac:dyDescent="0.35"/>
    <row r="1491" customFormat="1" x14ac:dyDescent="0.35"/>
    <row r="1492" customFormat="1" x14ac:dyDescent="0.35"/>
    <row r="1493" customFormat="1" x14ac:dyDescent="0.35"/>
    <row r="1494" customFormat="1" x14ac:dyDescent="0.35"/>
    <row r="1495" customFormat="1" x14ac:dyDescent="0.35"/>
    <row r="1496" customFormat="1" x14ac:dyDescent="0.35"/>
    <row r="1497" customFormat="1" x14ac:dyDescent="0.35"/>
    <row r="1498" customFormat="1" x14ac:dyDescent="0.35"/>
    <row r="1499" customFormat="1" x14ac:dyDescent="0.35"/>
    <row r="1500" customFormat="1" x14ac:dyDescent="0.35"/>
    <row r="1501" customFormat="1" x14ac:dyDescent="0.35"/>
    <row r="1502" customFormat="1" x14ac:dyDescent="0.35"/>
    <row r="1503" customFormat="1" x14ac:dyDescent="0.35"/>
    <row r="1504" customFormat="1" x14ac:dyDescent="0.35"/>
    <row r="1505" customFormat="1" x14ac:dyDescent="0.35"/>
    <row r="1506" customFormat="1" x14ac:dyDescent="0.35"/>
    <row r="1507" customFormat="1" x14ac:dyDescent="0.35"/>
    <row r="1508" customFormat="1" x14ac:dyDescent="0.35"/>
    <row r="1509" customFormat="1" x14ac:dyDescent="0.35"/>
    <row r="1510" customFormat="1" x14ac:dyDescent="0.35"/>
    <row r="1511" customFormat="1" x14ac:dyDescent="0.35"/>
    <row r="1512" customFormat="1" x14ac:dyDescent="0.35"/>
    <row r="1513" customFormat="1" x14ac:dyDescent="0.35"/>
    <row r="1514" customFormat="1" x14ac:dyDescent="0.35"/>
    <row r="1515" customFormat="1" x14ac:dyDescent="0.35"/>
    <row r="1516" customFormat="1" x14ac:dyDescent="0.35"/>
    <row r="1517" customFormat="1" x14ac:dyDescent="0.35"/>
    <row r="1518" customFormat="1" x14ac:dyDescent="0.35"/>
    <row r="1519" customFormat="1" x14ac:dyDescent="0.35"/>
    <row r="1520" customFormat="1" x14ac:dyDescent="0.35"/>
    <row r="1521" customFormat="1" x14ac:dyDescent="0.35"/>
    <row r="1522" customFormat="1" x14ac:dyDescent="0.35"/>
    <row r="1523" customFormat="1" x14ac:dyDescent="0.35"/>
    <row r="1524" customFormat="1" x14ac:dyDescent="0.35"/>
    <row r="1525" customFormat="1" x14ac:dyDescent="0.35"/>
    <row r="1526" customFormat="1" x14ac:dyDescent="0.35"/>
    <row r="1527" customFormat="1" x14ac:dyDescent="0.35"/>
    <row r="1528" customFormat="1" x14ac:dyDescent="0.35"/>
    <row r="1529" customFormat="1" x14ac:dyDescent="0.35"/>
    <row r="1530" customFormat="1" x14ac:dyDescent="0.35"/>
    <row r="1531" customFormat="1" x14ac:dyDescent="0.35"/>
    <row r="1532" customFormat="1" x14ac:dyDescent="0.35"/>
    <row r="1533" customFormat="1" x14ac:dyDescent="0.35"/>
    <row r="1534" customFormat="1" x14ac:dyDescent="0.35"/>
    <row r="1535" customFormat="1" x14ac:dyDescent="0.35"/>
    <row r="1536" customFormat="1" x14ac:dyDescent="0.35"/>
    <row r="1537" customFormat="1" x14ac:dyDescent="0.35"/>
    <row r="1538" customFormat="1" x14ac:dyDescent="0.35"/>
    <row r="1539" customFormat="1" x14ac:dyDescent="0.35"/>
    <row r="1540" customFormat="1" x14ac:dyDescent="0.35"/>
    <row r="1541" customFormat="1" x14ac:dyDescent="0.35"/>
    <row r="1542" customFormat="1" x14ac:dyDescent="0.35"/>
    <row r="1543" customFormat="1" x14ac:dyDescent="0.35"/>
    <row r="1544" customFormat="1" x14ac:dyDescent="0.35"/>
    <row r="1545" customFormat="1" x14ac:dyDescent="0.35"/>
    <row r="1546" customFormat="1" x14ac:dyDescent="0.35"/>
    <row r="1547" customFormat="1" x14ac:dyDescent="0.35"/>
    <row r="1548" customFormat="1" x14ac:dyDescent="0.35"/>
    <row r="1549" customFormat="1" x14ac:dyDescent="0.35"/>
    <row r="1550" customFormat="1" x14ac:dyDescent="0.35"/>
    <row r="1551" customFormat="1" x14ac:dyDescent="0.35"/>
    <row r="1552" customFormat="1" x14ac:dyDescent="0.35"/>
    <row r="1553" customFormat="1" x14ac:dyDescent="0.35"/>
    <row r="1554" customFormat="1" x14ac:dyDescent="0.35"/>
    <row r="1555" customFormat="1" x14ac:dyDescent="0.35"/>
    <row r="1556" customFormat="1" x14ac:dyDescent="0.35"/>
    <row r="1557" customFormat="1" x14ac:dyDescent="0.35"/>
    <row r="1558" customFormat="1" x14ac:dyDescent="0.35"/>
    <row r="1559" customFormat="1" x14ac:dyDescent="0.35"/>
    <row r="1560" customFormat="1" x14ac:dyDescent="0.35"/>
    <row r="1561" customFormat="1" x14ac:dyDescent="0.35"/>
    <row r="1562" customFormat="1" x14ac:dyDescent="0.35"/>
    <row r="1563" customFormat="1" x14ac:dyDescent="0.35"/>
    <row r="1564" customFormat="1" x14ac:dyDescent="0.35"/>
    <row r="1565" customFormat="1" x14ac:dyDescent="0.35"/>
    <row r="1566" customFormat="1" x14ac:dyDescent="0.35"/>
    <row r="1567" customFormat="1" x14ac:dyDescent="0.35"/>
    <row r="1568" customFormat="1" x14ac:dyDescent="0.35"/>
    <row r="1569" customFormat="1" x14ac:dyDescent="0.35"/>
    <row r="1570" customFormat="1" x14ac:dyDescent="0.35"/>
    <row r="1571" customFormat="1" x14ac:dyDescent="0.35"/>
    <row r="1572" customFormat="1" x14ac:dyDescent="0.35"/>
    <row r="1573" customFormat="1" x14ac:dyDescent="0.35"/>
    <row r="1574" customFormat="1" x14ac:dyDescent="0.35"/>
    <row r="1575" customFormat="1" x14ac:dyDescent="0.35"/>
    <row r="1576" customFormat="1" x14ac:dyDescent="0.35"/>
    <row r="1577" customFormat="1" x14ac:dyDescent="0.35"/>
    <row r="1578" customFormat="1" x14ac:dyDescent="0.35"/>
    <row r="1579" customFormat="1" x14ac:dyDescent="0.35"/>
    <row r="1580" customFormat="1" x14ac:dyDescent="0.35"/>
    <row r="1581" customFormat="1" x14ac:dyDescent="0.35"/>
    <row r="1582" customFormat="1" x14ac:dyDescent="0.35"/>
    <row r="1583" customFormat="1" x14ac:dyDescent="0.35"/>
    <row r="1584" customFormat="1" x14ac:dyDescent="0.35"/>
    <row r="1585" customFormat="1" x14ac:dyDescent="0.35"/>
    <row r="1586" customFormat="1" x14ac:dyDescent="0.35"/>
    <row r="1587" customFormat="1" x14ac:dyDescent="0.35"/>
    <row r="1588" customFormat="1" x14ac:dyDescent="0.35"/>
    <row r="1589" customFormat="1" x14ac:dyDescent="0.35"/>
    <row r="1590" customFormat="1" x14ac:dyDescent="0.35"/>
    <row r="1591" customFormat="1" x14ac:dyDescent="0.35"/>
    <row r="1592" customFormat="1" x14ac:dyDescent="0.35"/>
    <row r="1593" customFormat="1" x14ac:dyDescent="0.35"/>
    <row r="1594" customFormat="1" x14ac:dyDescent="0.35"/>
    <row r="1595" customFormat="1" x14ac:dyDescent="0.35"/>
    <row r="1596" customFormat="1" x14ac:dyDescent="0.35"/>
    <row r="1597" customFormat="1" x14ac:dyDescent="0.35"/>
    <row r="1598" customFormat="1" x14ac:dyDescent="0.35"/>
    <row r="1599" customFormat="1" x14ac:dyDescent="0.35"/>
    <row r="1600" customFormat="1" x14ac:dyDescent="0.35"/>
    <row r="1601" customFormat="1" x14ac:dyDescent="0.35"/>
    <row r="1602" customFormat="1" x14ac:dyDescent="0.35"/>
    <row r="1603" customFormat="1" x14ac:dyDescent="0.35"/>
    <row r="1604" customFormat="1" x14ac:dyDescent="0.35"/>
    <row r="1605" customFormat="1" x14ac:dyDescent="0.35"/>
    <row r="1606" customFormat="1" x14ac:dyDescent="0.35"/>
    <row r="1607" customFormat="1" x14ac:dyDescent="0.35"/>
    <row r="1608" customFormat="1" x14ac:dyDescent="0.35"/>
    <row r="1609" customFormat="1" x14ac:dyDescent="0.35"/>
    <row r="1610" customFormat="1" x14ac:dyDescent="0.35"/>
    <row r="1611" customFormat="1" x14ac:dyDescent="0.35"/>
    <row r="1612" customFormat="1" x14ac:dyDescent="0.35"/>
    <row r="1613" customFormat="1" x14ac:dyDescent="0.35"/>
    <row r="1614" customFormat="1" x14ac:dyDescent="0.35"/>
    <row r="1615" customFormat="1" x14ac:dyDescent="0.35"/>
    <row r="1616" customFormat="1" x14ac:dyDescent="0.35"/>
    <row r="1617" customFormat="1" x14ac:dyDescent="0.35"/>
    <row r="1618" customFormat="1" x14ac:dyDescent="0.35"/>
    <row r="1619" customFormat="1" x14ac:dyDescent="0.35"/>
    <row r="1620" customFormat="1" x14ac:dyDescent="0.35"/>
    <row r="1621" customFormat="1" x14ac:dyDescent="0.35"/>
    <row r="1622" customFormat="1" x14ac:dyDescent="0.35"/>
    <row r="1623" customFormat="1" x14ac:dyDescent="0.35"/>
    <row r="1624" customFormat="1" x14ac:dyDescent="0.35"/>
    <row r="1625" customFormat="1" x14ac:dyDescent="0.35"/>
    <row r="1626" customFormat="1" x14ac:dyDescent="0.35"/>
    <row r="1627" customFormat="1" x14ac:dyDescent="0.35"/>
    <row r="1628" customFormat="1" x14ac:dyDescent="0.35"/>
    <row r="1629" customFormat="1" x14ac:dyDescent="0.35"/>
    <row r="1630" customFormat="1" x14ac:dyDescent="0.35"/>
    <row r="1631" customFormat="1" x14ac:dyDescent="0.35"/>
    <row r="1632" customFormat="1" x14ac:dyDescent="0.35"/>
    <row r="1633" customFormat="1" x14ac:dyDescent="0.35"/>
    <row r="1634" customFormat="1" x14ac:dyDescent="0.35"/>
    <row r="1635" customFormat="1" x14ac:dyDescent="0.35"/>
    <row r="1636" customFormat="1" x14ac:dyDescent="0.35"/>
    <row r="1637" customFormat="1" x14ac:dyDescent="0.35"/>
    <row r="1638" customFormat="1" x14ac:dyDescent="0.35"/>
    <row r="1639" customFormat="1" x14ac:dyDescent="0.35"/>
    <row r="1640" customFormat="1" x14ac:dyDescent="0.35"/>
    <row r="1641" customFormat="1" x14ac:dyDescent="0.35"/>
    <row r="1642" customFormat="1" x14ac:dyDescent="0.35"/>
    <row r="1643" customFormat="1" x14ac:dyDescent="0.35"/>
    <row r="1644" customFormat="1" x14ac:dyDescent="0.35"/>
    <row r="1645" customFormat="1" x14ac:dyDescent="0.35"/>
    <row r="1646" customFormat="1" x14ac:dyDescent="0.35"/>
    <row r="1647" customFormat="1" x14ac:dyDescent="0.35"/>
    <row r="1648" customFormat="1" x14ac:dyDescent="0.35"/>
    <row r="1649" customFormat="1" x14ac:dyDescent="0.35"/>
    <row r="1650" customFormat="1" x14ac:dyDescent="0.35"/>
    <row r="1651" customFormat="1" x14ac:dyDescent="0.35"/>
    <row r="1652" customFormat="1" x14ac:dyDescent="0.35"/>
    <row r="1653" customFormat="1" x14ac:dyDescent="0.35"/>
    <row r="1654" customFormat="1" x14ac:dyDescent="0.35"/>
    <row r="1655" customFormat="1" x14ac:dyDescent="0.35"/>
    <row r="1656" customFormat="1" x14ac:dyDescent="0.35"/>
    <row r="1657" customFormat="1" x14ac:dyDescent="0.35"/>
    <row r="1658" customFormat="1" x14ac:dyDescent="0.35"/>
    <row r="1659" customFormat="1" x14ac:dyDescent="0.35"/>
    <row r="1660" customFormat="1" x14ac:dyDescent="0.35"/>
    <row r="1661" customFormat="1" x14ac:dyDescent="0.35"/>
    <row r="1662" customFormat="1" x14ac:dyDescent="0.35"/>
    <row r="1663" customFormat="1" x14ac:dyDescent="0.35"/>
    <row r="1664" customFormat="1" x14ac:dyDescent="0.35"/>
    <row r="1665" customFormat="1" x14ac:dyDescent="0.35"/>
    <row r="1666" customFormat="1" x14ac:dyDescent="0.35"/>
    <row r="1667" customFormat="1" x14ac:dyDescent="0.35"/>
    <row r="1668" customFormat="1" x14ac:dyDescent="0.35"/>
    <row r="1669" customFormat="1" x14ac:dyDescent="0.35"/>
    <row r="1670" customFormat="1" x14ac:dyDescent="0.35"/>
    <row r="1671" customFormat="1" x14ac:dyDescent="0.35"/>
    <row r="1672" customFormat="1" x14ac:dyDescent="0.35"/>
    <row r="1673" customFormat="1" x14ac:dyDescent="0.35"/>
    <row r="1674" customFormat="1" x14ac:dyDescent="0.35"/>
    <row r="1675" customFormat="1" x14ac:dyDescent="0.35"/>
    <row r="1676" customFormat="1" x14ac:dyDescent="0.35"/>
    <row r="1677" customFormat="1" x14ac:dyDescent="0.35"/>
    <row r="1678" customFormat="1" x14ac:dyDescent="0.35"/>
    <row r="1679" customFormat="1" x14ac:dyDescent="0.35"/>
    <row r="1680" customFormat="1" x14ac:dyDescent="0.35"/>
    <row r="1681" customFormat="1" x14ac:dyDescent="0.35"/>
    <row r="1682" customFormat="1" x14ac:dyDescent="0.35"/>
    <row r="1683" customFormat="1" x14ac:dyDescent="0.35"/>
    <row r="1684" customFormat="1" x14ac:dyDescent="0.35"/>
    <row r="1685" customFormat="1" x14ac:dyDescent="0.35"/>
    <row r="1686" customFormat="1" x14ac:dyDescent="0.35"/>
    <row r="1687" customFormat="1" x14ac:dyDescent="0.35"/>
    <row r="1688" customFormat="1" x14ac:dyDescent="0.35"/>
    <row r="1689" customFormat="1" x14ac:dyDescent="0.35"/>
    <row r="1690" customFormat="1" x14ac:dyDescent="0.35"/>
    <row r="1691" customFormat="1" x14ac:dyDescent="0.35"/>
    <row r="1692" customFormat="1" x14ac:dyDescent="0.35"/>
    <row r="1693" customFormat="1" x14ac:dyDescent="0.35"/>
    <row r="1694" customFormat="1" x14ac:dyDescent="0.35"/>
    <row r="1695" customFormat="1" x14ac:dyDescent="0.35"/>
    <row r="1696" customFormat="1" x14ac:dyDescent="0.35"/>
    <row r="1697" customFormat="1" x14ac:dyDescent="0.35"/>
    <row r="1698" customFormat="1" x14ac:dyDescent="0.35"/>
    <row r="1699" customFormat="1" x14ac:dyDescent="0.35"/>
    <row r="1700" customFormat="1" x14ac:dyDescent="0.35"/>
    <row r="1701" customFormat="1" x14ac:dyDescent="0.35"/>
    <row r="1702" customFormat="1" x14ac:dyDescent="0.35"/>
    <row r="1703" customFormat="1" x14ac:dyDescent="0.35"/>
    <row r="1704" customFormat="1" x14ac:dyDescent="0.35"/>
    <row r="1705" customFormat="1" x14ac:dyDescent="0.35"/>
    <row r="1706" customFormat="1" x14ac:dyDescent="0.35"/>
    <row r="1707" customFormat="1" x14ac:dyDescent="0.35"/>
    <row r="1708" customFormat="1" x14ac:dyDescent="0.35"/>
    <row r="1709" customFormat="1" x14ac:dyDescent="0.35"/>
    <row r="1710" customFormat="1" x14ac:dyDescent="0.35"/>
    <row r="1711" customFormat="1" x14ac:dyDescent="0.35"/>
    <row r="1712" customFormat="1" x14ac:dyDescent="0.35"/>
    <row r="1713" customFormat="1" x14ac:dyDescent="0.35"/>
    <row r="1714" customFormat="1" x14ac:dyDescent="0.35"/>
    <row r="1715" customFormat="1" x14ac:dyDescent="0.35"/>
    <row r="1716" customFormat="1" x14ac:dyDescent="0.35"/>
    <row r="1717" customFormat="1" x14ac:dyDescent="0.35"/>
    <row r="1718" customFormat="1" x14ac:dyDescent="0.35"/>
    <row r="1719" customFormat="1" x14ac:dyDescent="0.35"/>
    <row r="1720" customFormat="1" x14ac:dyDescent="0.35"/>
    <row r="1721" customFormat="1" x14ac:dyDescent="0.35"/>
    <row r="1722" customFormat="1" x14ac:dyDescent="0.35"/>
    <row r="1723" customFormat="1" x14ac:dyDescent="0.35"/>
    <row r="1724" customFormat="1" x14ac:dyDescent="0.35"/>
    <row r="1725" customFormat="1" x14ac:dyDescent="0.35"/>
    <row r="1726" customFormat="1" x14ac:dyDescent="0.35"/>
    <row r="1727" customFormat="1" x14ac:dyDescent="0.35"/>
    <row r="1728" customFormat="1" x14ac:dyDescent="0.35"/>
    <row r="1729" customFormat="1" x14ac:dyDescent="0.35"/>
    <row r="1730" customFormat="1" x14ac:dyDescent="0.35"/>
    <row r="1731" customFormat="1" x14ac:dyDescent="0.35"/>
    <row r="1732" customFormat="1" x14ac:dyDescent="0.35"/>
    <row r="1733" customFormat="1" x14ac:dyDescent="0.35"/>
    <row r="1734" customFormat="1" x14ac:dyDescent="0.35"/>
    <row r="1735" customFormat="1" x14ac:dyDescent="0.35"/>
    <row r="1736" customFormat="1" x14ac:dyDescent="0.35"/>
    <row r="1737" customFormat="1" x14ac:dyDescent="0.35"/>
    <row r="1738" customFormat="1" x14ac:dyDescent="0.35"/>
    <row r="1739" customFormat="1" x14ac:dyDescent="0.35"/>
    <row r="1740" customFormat="1" x14ac:dyDescent="0.35"/>
    <row r="1741" customFormat="1" x14ac:dyDescent="0.35"/>
    <row r="1742" customFormat="1" x14ac:dyDescent="0.35"/>
    <row r="1743" customFormat="1" x14ac:dyDescent="0.35"/>
    <row r="1744" customFormat="1" x14ac:dyDescent="0.35"/>
    <row r="1745" customFormat="1" x14ac:dyDescent="0.35"/>
    <row r="1746" customFormat="1" x14ac:dyDescent="0.35"/>
    <row r="1747" customFormat="1" x14ac:dyDescent="0.35"/>
    <row r="1748" customFormat="1" x14ac:dyDescent="0.35"/>
    <row r="1749" customFormat="1" x14ac:dyDescent="0.35"/>
    <row r="1750" customFormat="1" x14ac:dyDescent="0.35"/>
    <row r="1751" customFormat="1" x14ac:dyDescent="0.35"/>
    <row r="1752" customFormat="1" x14ac:dyDescent="0.35"/>
    <row r="1753" customFormat="1" x14ac:dyDescent="0.35"/>
    <row r="1754" customFormat="1" x14ac:dyDescent="0.35"/>
    <row r="1755" customFormat="1" x14ac:dyDescent="0.35"/>
    <row r="1756" customFormat="1" x14ac:dyDescent="0.35"/>
    <row r="1757" customFormat="1" x14ac:dyDescent="0.35"/>
    <row r="1758" customFormat="1" x14ac:dyDescent="0.35"/>
    <row r="1759" customFormat="1" x14ac:dyDescent="0.35"/>
    <row r="1760" customFormat="1" x14ac:dyDescent="0.35"/>
    <row r="1761" customFormat="1" x14ac:dyDescent="0.35"/>
    <row r="1762" customFormat="1" x14ac:dyDescent="0.35"/>
    <row r="1763" customFormat="1" x14ac:dyDescent="0.35"/>
    <row r="1764" customFormat="1" x14ac:dyDescent="0.35"/>
    <row r="1765" customFormat="1" x14ac:dyDescent="0.35"/>
    <row r="1766" customFormat="1" x14ac:dyDescent="0.35"/>
    <row r="1767" customFormat="1" x14ac:dyDescent="0.35"/>
    <row r="1768" customFormat="1" x14ac:dyDescent="0.35"/>
    <row r="1769" customFormat="1" x14ac:dyDescent="0.35"/>
    <row r="1770" customFormat="1" x14ac:dyDescent="0.35"/>
    <row r="1771" customFormat="1" x14ac:dyDescent="0.35"/>
    <row r="1772" customFormat="1" x14ac:dyDescent="0.35"/>
    <row r="1773" customFormat="1" x14ac:dyDescent="0.35"/>
    <row r="1774" customFormat="1" x14ac:dyDescent="0.35"/>
    <row r="1775" customFormat="1" x14ac:dyDescent="0.35"/>
    <row r="1776" customFormat="1" x14ac:dyDescent="0.35"/>
    <row r="1777" customFormat="1" x14ac:dyDescent="0.35"/>
    <row r="1778" customFormat="1" x14ac:dyDescent="0.35"/>
    <row r="1779" customFormat="1" x14ac:dyDescent="0.35"/>
    <row r="1780" customFormat="1" x14ac:dyDescent="0.35"/>
    <row r="1781" customFormat="1" x14ac:dyDescent="0.35"/>
    <row r="1782" customFormat="1" x14ac:dyDescent="0.35"/>
    <row r="1783" customFormat="1" x14ac:dyDescent="0.35"/>
    <row r="1784" customFormat="1" x14ac:dyDescent="0.35"/>
    <row r="1785" customFormat="1" x14ac:dyDescent="0.35"/>
    <row r="1786" customFormat="1" x14ac:dyDescent="0.35"/>
    <row r="1787" customFormat="1" x14ac:dyDescent="0.35"/>
    <row r="1788" customFormat="1" x14ac:dyDescent="0.35"/>
    <row r="1789" customFormat="1" x14ac:dyDescent="0.35"/>
    <row r="1790" customFormat="1" x14ac:dyDescent="0.35"/>
    <row r="1791" customFormat="1" x14ac:dyDescent="0.35"/>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a0f0d27-d129-459b-b748-fbd256f1d4b0">
      <Terms xmlns="http://schemas.microsoft.com/office/infopath/2007/PartnerControls"/>
    </lcf76f155ced4ddcb4097134ff3c332f>
    <TaxCatchAll xmlns="ef0eefd9-55aa-441d-953a-ca529c5d69e9" xsi:nil="true"/>
    <SharedWithUsers xmlns="ef0eefd9-55aa-441d-953a-ca529c5d69e9">
      <UserInfo>
        <DisplayName>Bivens, Judy</DisplayName>
        <AccountId>77</AccountId>
        <AccountType/>
      </UserInfo>
      <UserInfo>
        <DisplayName>Conditt, Amy</DisplayName>
        <AccountId>76</AccountId>
        <AccountType/>
      </UserInfo>
      <UserInfo>
        <DisplayName>Santos Espinoza, Grace M</DisplayName>
        <AccountId>17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A4912B1FEBC2849B1B3D70332A9C4EA" ma:contentTypeVersion="16" ma:contentTypeDescription="Create a new document." ma:contentTypeScope="" ma:versionID="9590618b338716f5c0c5938d38687da0">
  <xsd:schema xmlns:xsd="http://www.w3.org/2001/XMLSchema" xmlns:xs="http://www.w3.org/2001/XMLSchema" xmlns:p="http://schemas.microsoft.com/office/2006/metadata/properties" xmlns:ns2="7a0f0d27-d129-459b-b748-fbd256f1d4b0" xmlns:ns3="ef0eefd9-55aa-441d-953a-ca529c5d69e9" targetNamespace="http://schemas.microsoft.com/office/2006/metadata/properties" ma:root="true" ma:fieldsID="48c1cdf95c8cd82ca71987aa9f032918" ns2:_="" ns3:_="">
    <xsd:import namespace="7a0f0d27-d129-459b-b748-fbd256f1d4b0"/>
    <xsd:import namespace="ef0eefd9-55aa-441d-953a-ca529c5d69e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0f0d27-d129-459b-b748-fbd256f1d4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2b7b6e9-3053-49cf-93f2-a3bb80b8f29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f0eefd9-55aa-441d-953a-ca529c5d69e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6901c0-3831-4e7b-93d3-048a5f8e8015}" ma:internalName="TaxCatchAll" ma:showField="CatchAllData" ma:web="ef0eefd9-55aa-441d-953a-ca529c5d6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40FDA-DAA5-472E-BFB6-56487FB1B308}">
  <ds:schemaRefs>
    <ds:schemaRef ds:uri="http://schemas.microsoft.com/office/2006/metadata/properties"/>
    <ds:schemaRef ds:uri="http://schemas.microsoft.com/office/infopath/2007/PartnerControls"/>
    <ds:schemaRef ds:uri="7a0f0d27-d129-459b-b748-fbd256f1d4b0"/>
    <ds:schemaRef ds:uri="ef0eefd9-55aa-441d-953a-ca529c5d69e9"/>
  </ds:schemaRefs>
</ds:datastoreItem>
</file>

<file path=customXml/itemProps2.xml><?xml version="1.0" encoding="utf-8"?>
<ds:datastoreItem xmlns:ds="http://schemas.openxmlformats.org/officeDocument/2006/customXml" ds:itemID="{6886FAA5-7819-45D0-8D52-47DEB2C48D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0f0d27-d129-459b-b748-fbd256f1d4b0"/>
    <ds:schemaRef ds:uri="ef0eefd9-55aa-441d-953a-ca529c5d69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C5692C-443B-43F0-83FD-68152E5973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NEW Placement</vt:lpstr>
      <vt:lpstr>5-Yr Job Placement (2020)</vt:lpstr>
      <vt:lpstr>5-Yr Job Placement (2021)</vt:lpstr>
      <vt:lpstr>5-Yr Job Placement</vt:lpstr>
      <vt:lpstr>Archive</vt:lpstr>
      <vt:lpstr>2020 5YrKnowRate</vt:lpstr>
      <vt:lpstr>NEW 5Yr KnowRate</vt:lpstr>
      <vt:lpstr>CredCode (2) - New</vt:lpstr>
      <vt:lpstr>'5-Yr Job Placement'!Print_Area</vt:lpstr>
      <vt:lpstr>'5-Yr Job Placement (2020)'!Print_Area</vt:lpstr>
      <vt:lpstr>'5-Yr Job Placement (2021)'!Print_Area</vt:lpstr>
      <vt:lpstr>Archive!Print_Area</vt:lpstr>
      <vt:lpstr>'5-Yr Job Placement'!Print_Titles</vt:lpstr>
      <vt:lpstr>'5-Yr Job Placement (2020)'!Print_Titles</vt:lpstr>
      <vt:lpstr>'5-Yr Job Placement (2021)'!Print_Titles</vt:lpstr>
      <vt:lpstr>Archive!Print_Titles</vt:lpstr>
    </vt:vector>
  </TitlesOfParts>
  <Manager/>
  <Company>Trevecca Nazarene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Tudor, Donna</dc:creator>
  <cp:keywords/>
  <dc:description/>
  <cp:lastModifiedBy>Bivens, Judy</cp:lastModifiedBy>
  <cp:revision/>
  <dcterms:created xsi:type="dcterms:W3CDTF">2010-03-26T22:32:52Z</dcterms:created>
  <dcterms:modified xsi:type="dcterms:W3CDTF">2023-04-24T15:39:01Z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0x0101002A4912B1FEBC2849B1B3D70332A9C4EA</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